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OBJEKTID\22084 Saue raudteetaguse ala DP\Joonised\Abi\"/>
    </mc:Choice>
  </mc:AlternateContent>
  <xr:revisionPtr revIDLastSave="0" documentId="13_ncr:1_{AE7E0E55-A7A6-43C1-A871-4DAC4EFEE0B8}" xr6:coauthVersionLast="47" xr6:coauthVersionMax="47" xr10:uidLastSave="{00000000-0000-0000-0000-000000000000}"/>
  <bookViews>
    <workbookView xWindow="38280" yWindow="-120" windowWidth="38640" windowHeight="21390" activeTab="1" xr2:uid="{00000000-000D-0000-FFFF-FFFF00000000}"/>
  </bookViews>
  <sheets>
    <sheet name="Planeeritud ala näitajad" sheetId="1" r:id="rId1"/>
    <sheet name="Kruntide kasutamise tingimused" sheetId="2" r:id="rId2"/>
    <sheet name="Kruntide moodustamin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O427" i="2"/>
  <c r="P426" i="2"/>
  <c r="Q426" i="2" s="1"/>
  <c r="O426" i="2"/>
  <c r="Q397" i="2"/>
  <c r="Q444" i="2"/>
  <c r="P444" i="2"/>
  <c r="Q443" i="2"/>
  <c r="P443" i="2"/>
  <c r="Q442" i="2"/>
  <c r="P442" i="2"/>
  <c r="H437" i="2"/>
  <c r="H441" i="2"/>
  <c r="G438" i="2"/>
  <c r="E441" i="2"/>
  <c r="E437" i="2"/>
  <c r="O433" i="2"/>
  <c r="C2" i="1"/>
  <c r="T171" i="2"/>
  <c r="X143" i="2" l="1"/>
  <c r="T143" i="2"/>
  <c r="S143" i="2"/>
  <c r="X141" i="2"/>
  <c r="T141" i="2"/>
  <c r="S141" i="2"/>
  <c r="X117" i="2"/>
  <c r="T117" i="2"/>
  <c r="S117" i="2"/>
  <c r="X115" i="2"/>
  <c r="T115" i="2"/>
  <c r="S115" i="2"/>
  <c r="X105" i="2"/>
  <c r="T105" i="2"/>
  <c r="S105" i="2"/>
  <c r="X103" i="2"/>
  <c r="T103" i="2"/>
  <c r="S103" i="2"/>
  <c r="O436" i="2"/>
  <c r="O435" i="2"/>
  <c r="O434" i="2"/>
  <c r="O432" i="2"/>
  <c r="E462" i="2"/>
  <c r="X389" i="2"/>
  <c r="T389" i="2"/>
  <c r="S389" i="2"/>
  <c r="X387" i="2"/>
  <c r="T387" i="2"/>
  <c r="S387" i="2"/>
  <c r="X385" i="2"/>
  <c r="T385" i="2"/>
  <c r="S385" i="2"/>
  <c r="X383" i="2"/>
  <c r="T383" i="2"/>
  <c r="S383" i="2"/>
  <c r="X381" i="2"/>
  <c r="T381" i="2"/>
  <c r="S381" i="2"/>
  <c r="X379" i="2"/>
  <c r="T379" i="2"/>
  <c r="S379" i="2"/>
  <c r="X377" i="2"/>
  <c r="T377" i="2"/>
  <c r="S377" i="2"/>
  <c r="X375" i="2"/>
  <c r="T375" i="2"/>
  <c r="S375" i="2"/>
  <c r="X373" i="2"/>
  <c r="T373" i="2"/>
  <c r="S373" i="2"/>
  <c r="X371" i="2"/>
  <c r="T371" i="2"/>
  <c r="S371" i="2"/>
  <c r="X369" i="2"/>
  <c r="T369" i="2"/>
  <c r="S369" i="2"/>
  <c r="X147" i="2"/>
  <c r="T147" i="2"/>
  <c r="S147" i="2"/>
  <c r="X113" i="2"/>
  <c r="T113" i="2"/>
  <c r="S113" i="2"/>
  <c r="X111" i="2"/>
  <c r="T111" i="2"/>
  <c r="S111" i="2"/>
  <c r="X109" i="2"/>
  <c r="T109" i="2"/>
  <c r="S109" i="2"/>
  <c r="X107" i="2"/>
  <c r="T107" i="2"/>
  <c r="S107" i="2"/>
  <c r="T21" i="2"/>
  <c r="S21" i="2"/>
  <c r="P21" i="2"/>
  <c r="Q21" i="2" s="1"/>
  <c r="X21" i="2" s="1"/>
  <c r="X169" i="2"/>
  <c r="T169" i="2"/>
  <c r="S169" i="2"/>
  <c r="G397" i="2"/>
  <c r="X79" i="2"/>
  <c r="X77" i="2"/>
  <c r="X69" i="2"/>
  <c r="X67" i="2"/>
  <c r="Q9" i="2"/>
  <c r="Q7" i="2"/>
  <c r="O437" i="2" l="1"/>
  <c r="Q17" i="2"/>
  <c r="X17" i="2" s="1"/>
  <c r="T47" i="2"/>
  <c r="S47" i="2"/>
  <c r="P47" i="2"/>
  <c r="Q47" i="2" s="1"/>
  <c r="X31" i="2"/>
  <c r="X81" i="2"/>
  <c r="X83" i="2"/>
  <c r="X85" i="2"/>
  <c r="X87" i="2"/>
  <c r="X89" i="2"/>
  <c r="X91" i="2"/>
  <c r="X93" i="2"/>
  <c r="X95" i="2"/>
  <c r="X97" i="2"/>
  <c r="X99" i="2"/>
  <c r="X101" i="2"/>
  <c r="X119" i="2"/>
  <c r="X121" i="2"/>
  <c r="X123" i="2"/>
  <c r="X125" i="2"/>
  <c r="X127" i="2"/>
  <c r="X129" i="2"/>
  <c r="X131" i="2"/>
  <c r="X133" i="2"/>
  <c r="X135" i="2"/>
  <c r="X137" i="2"/>
  <c r="X139" i="2"/>
  <c r="X145" i="2"/>
  <c r="X153" i="2"/>
  <c r="X155" i="2"/>
  <c r="X157" i="2"/>
  <c r="X159" i="2"/>
  <c r="X161" i="2"/>
  <c r="X163" i="2"/>
  <c r="X165" i="2"/>
  <c r="X167" i="2"/>
  <c r="X175" i="2"/>
  <c r="X177" i="2"/>
  <c r="X179" i="2"/>
  <c r="X181" i="2"/>
  <c r="X183" i="2"/>
  <c r="X185" i="2"/>
  <c r="X187" i="2"/>
  <c r="X189" i="2"/>
  <c r="X191" i="2"/>
  <c r="X193" i="2"/>
  <c r="X195" i="2"/>
  <c r="X197" i="2"/>
  <c r="X199" i="2"/>
  <c r="X201" i="2"/>
  <c r="X203" i="2"/>
  <c r="X205" i="2"/>
  <c r="X207" i="2"/>
  <c r="X209" i="2"/>
  <c r="X211" i="2"/>
  <c r="X213" i="2"/>
  <c r="X215" i="2"/>
  <c r="X217" i="2"/>
  <c r="X219" i="2"/>
  <c r="X221" i="2"/>
  <c r="X223" i="2"/>
  <c r="X225" i="2"/>
  <c r="X227" i="2"/>
  <c r="X229" i="2"/>
  <c r="X231" i="2"/>
  <c r="X233" i="2"/>
  <c r="X235" i="2"/>
  <c r="X237" i="2"/>
  <c r="X239" i="2"/>
  <c r="X241" i="2"/>
  <c r="X243" i="2"/>
  <c r="X245" i="2"/>
  <c r="X247" i="2"/>
  <c r="X249" i="2"/>
  <c r="X251" i="2"/>
  <c r="X253" i="2"/>
  <c r="X255" i="2"/>
  <c r="X257" i="2"/>
  <c r="X259" i="2"/>
  <c r="X261" i="2"/>
  <c r="X269" i="2"/>
  <c r="X271" i="2"/>
  <c r="X273" i="2"/>
  <c r="X275" i="2"/>
  <c r="X277" i="2"/>
  <c r="X279" i="2"/>
  <c r="X281" i="2"/>
  <c r="X283" i="2"/>
  <c r="X285" i="2"/>
  <c r="X287" i="2"/>
  <c r="X289" i="2"/>
  <c r="X291" i="2"/>
  <c r="X293" i="2"/>
  <c r="X295" i="2"/>
  <c r="X297" i="2"/>
  <c r="X299" i="2"/>
  <c r="X301" i="2"/>
  <c r="X303" i="2"/>
  <c r="X305" i="2"/>
  <c r="X307" i="2"/>
  <c r="X309" i="2"/>
  <c r="X311" i="2"/>
  <c r="X313" i="2"/>
  <c r="X315" i="2"/>
  <c r="X317" i="2"/>
  <c r="X319" i="2"/>
  <c r="X321" i="2"/>
  <c r="X323" i="2"/>
  <c r="X325" i="2"/>
  <c r="X327" i="2"/>
  <c r="X329" i="2"/>
  <c r="X331" i="2"/>
  <c r="X333" i="2"/>
  <c r="X335" i="2"/>
  <c r="X337" i="2"/>
  <c r="X339" i="2"/>
  <c r="X341" i="2"/>
  <c r="X343" i="2"/>
  <c r="X345" i="2"/>
  <c r="X347" i="2"/>
  <c r="X349" i="2"/>
  <c r="X351" i="2"/>
  <c r="X353" i="2"/>
  <c r="X359" i="2"/>
  <c r="X361" i="2"/>
  <c r="X363" i="2"/>
  <c r="X365" i="2"/>
  <c r="X367" i="2"/>
  <c r="P425" i="2"/>
  <c r="O425" i="2"/>
  <c r="P424" i="2"/>
  <c r="P423" i="2"/>
  <c r="P422" i="2"/>
  <c r="O422" i="2"/>
  <c r="P421" i="2"/>
  <c r="O421" i="2"/>
  <c r="P420" i="2"/>
  <c r="P419" i="2"/>
  <c r="P427" i="2" s="1"/>
  <c r="O404" i="2"/>
  <c r="O412" i="2"/>
  <c r="C19" i="1" s="1"/>
  <c r="O409" i="2"/>
  <c r="O408" i="2"/>
  <c r="O407" i="2"/>
  <c r="O406" i="2"/>
  <c r="O405" i="2"/>
  <c r="E445" i="2"/>
  <c r="E444" i="2"/>
  <c r="E443" i="2"/>
  <c r="E442" i="2"/>
  <c r="E440" i="2"/>
  <c r="E439" i="2"/>
  <c r="E438" i="2"/>
  <c r="E433" i="2"/>
  <c r="E432" i="2"/>
  <c r="E431" i="2"/>
  <c r="E430" i="2"/>
  <c r="E429" i="2"/>
  <c r="E428" i="2"/>
  <c r="E424" i="2"/>
  <c r="C16" i="1" s="1"/>
  <c r="E423" i="2"/>
  <c r="C13" i="1" s="1"/>
  <c r="E422" i="2"/>
  <c r="C15" i="1" s="1"/>
  <c r="E421" i="2"/>
  <c r="C14" i="1" s="1"/>
  <c r="E420" i="2"/>
  <c r="C8" i="1" s="1"/>
  <c r="E419" i="2"/>
  <c r="C10" i="1" s="1"/>
  <c r="E418" i="2"/>
  <c r="C11" i="1" s="1"/>
  <c r="E417" i="2"/>
  <c r="C12" i="1" s="1"/>
  <c r="E416" i="2"/>
  <c r="C9" i="1" s="1"/>
  <c r="E412" i="2"/>
  <c r="E411" i="2"/>
  <c r="E410" i="2"/>
  <c r="E409" i="2"/>
  <c r="E408" i="2"/>
  <c r="E407" i="2"/>
  <c r="E406" i="2"/>
  <c r="E405" i="2"/>
  <c r="O413" i="2" s="1"/>
  <c r="C20" i="1" s="1"/>
  <c r="E404" i="2"/>
  <c r="E403" i="2"/>
  <c r="C5" i="1" s="1"/>
  <c r="Q391" i="2"/>
  <c r="X391" i="2" s="1"/>
  <c r="Q19" i="2"/>
  <c r="X19" i="2" s="1"/>
  <c r="Q15" i="2"/>
  <c r="X15" i="2" s="1"/>
  <c r="Q13" i="2"/>
  <c r="X13" i="2" s="1"/>
  <c r="X9" i="2"/>
  <c r="Q11" i="2"/>
  <c r="X11" i="2" s="1"/>
  <c r="X7" i="2"/>
  <c r="Q5" i="2"/>
  <c r="X5" i="2" s="1"/>
  <c r="L397" i="2"/>
  <c r="O397" i="2"/>
  <c r="O403" i="2" s="1"/>
  <c r="X47" i="2" l="1"/>
  <c r="O424" i="2"/>
  <c r="Q424" i="2" s="1"/>
  <c r="H444" i="2"/>
  <c r="G448" i="2"/>
  <c r="H438" i="2"/>
  <c r="O423" i="2"/>
  <c r="Q423" i="2" s="1"/>
  <c r="Q404" i="2"/>
  <c r="Q422" i="2"/>
  <c r="Q421" i="2"/>
  <c r="F439" i="2"/>
  <c r="H440" i="2"/>
  <c r="H442" i="2"/>
  <c r="H443" i="2"/>
  <c r="Q425" i="2"/>
  <c r="R405" i="2"/>
  <c r="R406" i="2"/>
  <c r="P405" i="2"/>
  <c r="H439" i="2"/>
  <c r="G404" i="2"/>
  <c r="R407" i="2"/>
  <c r="H429" i="2"/>
  <c r="H431" i="2"/>
  <c r="H432" i="2"/>
  <c r="H433" i="2"/>
  <c r="H417" i="2"/>
  <c r="E12" i="1" s="1"/>
  <c r="H430" i="2"/>
  <c r="H419" i="2"/>
  <c r="E10" i="1" s="1"/>
  <c r="H418" i="2"/>
  <c r="E11" i="1" s="1"/>
  <c r="H445" i="2"/>
  <c r="F405" i="2"/>
  <c r="G416" i="2"/>
  <c r="F429" i="2"/>
  <c r="G449" i="2"/>
  <c r="F417" i="2"/>
  <c r="P75" i="2"/>
  <c r="P73" i="2"/>
  <c r="P71" i="2"/>
  <c r="P57" i="2"/>
  <c r="P55" i="2"/>
  <c r="P53" i="2"/>
  <c r="P51" i="2"/>
  <c r="P49" i="2"/>
  <c r="P45" i="2"/>
  <c r="P43" i="2"/>
  <c r="P41" i="2"/>
  <c r="P39" i="2"/>
  <c r="P37" i="2"/>
  <c r="P35" i="2"/>
  <c r="P23" i="2"/>
  <c r="H10" i="1" l="1"/>
  <c r="I417" i="2"/>
  <c r="Q23" i="2"/>
  <c r="X23" i="2" s="1"/>
  <c r="Q35" i="2"/>
  <c r="X35" i="2" s="1"/>
  <c r="Q37" i="2"/>
  <c r="X37" i="2" s="1"/>
  <c r="Q43" i="2"/>
  <c r="Q57" i="2"/>
  <c r="X57" i="2" s="1"/>
  <c r="Q53" i="2"/>
  <c r="X53" i="2" s="1"/>
  <c r="Q39" i="2"/>
  <c r="Q51" i="2"/>
  <c r="X51" i="2" s="1"/>
  <c r="Q49" i="2"/>
  <c r="X49" i="2" s="1"/>
  <c r="Q41" i="2"/>
  <c r="X41" i="2" s="1"/>
  <c r="Q45" i="2"/>
  <c r="Q55" i="2"/>
  <c r="X55" i="2" s="1"/>
  <c r="Q71" i="2"/>
  <c r="X71" i="2" s="1"/>
  <c r="Q73" i="2"/>
  <c r="X73" i="2" s="1"/>
  <c r="Q75" i="2"/>
  <c r="X75" i="2" s="1"/>
  <c r="I439" i="2"/>
  <c r="R404" i="2"/>
  <c r="H428" i="2"/>
  <c r="O411" i="2"/>
  <c r="C18" i="1" s="1"/>
  <c r="G18" i="1" s="1"/>
  <c r="S7" i="2"/>
  <c r="S9" i="2"/>
  <c r="S11" i="2"/>
  <c r="S13" i="2"/>
  <c r="S15" i="2"/>
  <c r="S17" i="2"/>
  <c r="S19" i="2"/>
  <c r="S23" i="2"/>
  <c r="S35" i="2"/>
  <c r="S37" i="2"/>
  <c r="S39" i="2"/>
  <c r="S41" i="2"/>
  <c r="S43" i="2"/>
  <c r="S45" i="2"/>
  <c r="S49" i="2"/>
  <c r="S51" i="2"/>
  <c r="S53" i="2"/>
  <c r="S55" i="2"/>
  <c r="S57" i="2"/>
  <c r="S71" i="2"/>
  <c r="S73" i="2"/>
  <c r="S75" i="2"/>
  <c r="S81" i="2"/>
  <c r="S83" i="2"/>
  <c r="S85" i="2"/>
  <c r="S87" i="2"/>
  <c r="S89" i="2"/>
  <c r="S91" i="2"/>
  <c r="S93" i="2"/>
  <c r="S95" i="2"/>
  <c r="S97" i="2"/>
  <c r="S99" i="2"/>
  <c r="S101" i="2"/>
  <c r="S119" i="2"/>
  <c r="S121" i="2"/>
  <c r="S123" i="2"/>
  <c r="S125" i="2"/>
  <c r="S127" i="2"/>
  <c r="S129" i="2"/>
  <c r="S131" i="2"/>
  <c r="S133" i="2"/>
  <c r="S135" i="2"/>
  <c r="S137" i="2"/>
  <c r="S139" i="2"/>
  <c r="S145" i="2"/>
  <c r="S153" i="2"/>
  <c r="S155" i="2"/>
  <c r="S157" i="2"/>
  <c r="S159" i="2"/>
  <c r="S161" i="2"/>
  <c r="S163" i="2"/>
  <c r="S165" i="2"/>
  <c r="S167" i="2"/>
  <c r="S175" i="2"/>
  <c r="S177" i="2"/>
  <c r="S179" i="2"/>
  <c r="S181" i="2"/>
  <c r="S183" i="2"/>
  <c r="S185" i="2"/>
  <c r="S187" i="2"/>
  <c r="S189" i="2"/>
  <c r="S191" i="2"/>
  <c r="S193" i="2"/>
  <c r="S195" i="2"/>
  <c r="S197" i="2"/>
  <c r="S199" i="2"/>
  <c r="S201" i="2"/>
  <c r="S203" i="2"/>
  <c r="S205" i="2"/>
  <c r="S207" i="2"/>
  <c r="S209" i="2"/>
  <c r="S211" i="2"/>
  <c r="S213" i="2"/>
  <c r="S215" i="2"/>
  <c r="S217" i="2"/>
  <c r="S219" i="2"/>
  <c r="S221" i="2"/>
  <c r="S223" i="2"/>
  <c r="S225" i="2"/>
  <c r="S227" i="2"/>
  <c r="S229" i="2"/>
  <c r="S231" i="2"/>
  <c r="S233" i="2"/>
  <c r="S235" i="2"/>
  <c r="S237" i="2"/>
  <c r="S239" i="2"/>
  <c r="S241" i="2"/>
  <c r="S243" i="2"/>
  <c r="S245" i="2"/>
  <c r="S247" i="2"/>
  <c r="S249" i="2"/>
  <c r="S251" i="2"/>
  <c r="S253" i="2"/>
  <c r="S255" i="2"/>
  <c r="S257" i="2"/>
  <c r="S259" i="2"/>
  <c r="S261" i="2"/>
  <c r="S269" i="2"/>
  <c r="S271" i="2"/>
  <c r="S273" i="2"/>
  <c r="S275" i="2"/>
  <c r="S277" i="2"/>
  <c r="S279" i="2"/>
  <c r="S281" i="2"/>
  <c r="S283" i="2"/>
  <c r="S285" i="2"/>
  <c r="S287" i="2"/>
  <c r="S289" i="2"/>
  <c r="S291" i="2"/>
  <c r="S293" i="2"/>
  <c r="S295" i="2"/>
  <c r="S297" i="2"/>
  <c r="S299" i="2"/>
  <c r="S301" i="2"/>
  <c r="S303" i="2"/>
  <c r="S305" i="2"/>
  <c r="S307" i="2"/>
  <c r="S309" i="2"/>
  <c r="S311" i="2"/>
  <c r="S313" i="2"/>
  <c r="S315" i="2"/>
  <c r="S317" i="2"/>
  <c r="S319" i="2"/>
  <c r="S321" i="2"/>
  <c r="S323" i="2"/>
  <c r="S325" i="2"/>
  <c r="S327" i="2"/>
  <c r="S329" i="2"/>
  <c r="S331" i="2"/>
  <c r="S333" i="2"/>
  <c r="S335" i="2"/>
  <c r="S337" i="2"/>
  <c r="S339" i="2"/>
  <c r="S341" i="2"/>
  <c r="S343" i="2"/>
  <c r="S345" i="2"/>
  <c r="S347" i="2"/>
  <c r="S349" i="2"/>
  <c r="S351" i="2"/>
  <c r="S353" i="2"/>
  <c r="S359" i="2"/>
  <c r="S361" i="2"/>
  <c r="S363" i="2"/>
  <c r="S365" i="2"/>
  <c r="S367" i="2"/>
  <c r="S391" i="2"/>
  <c r="T7" i="2"/>
  <c r="T9" i="2"/>
  <c r="T11" i="2"/>
  <c r="T13" i="2"/>
  <c r="T15" i="2"/>
  <c r="T17" i="2"/>
  <c r="T19" i="2"/>
  <c r="T23" i="2"/>
  <c r="T35" i="2"/>
  <c r="T37" i="2"/>
  <c r="T39" i="2"/>
  <c r="T41" i="2"/>
  <c r="T43" i="2"/>
  <c r="T45" i="2"/>
  <c r="T49" i="2"/>
  <c r="T51" i="2"/>
  <c r="T53" i="2"/>
  <c r="T55" i="2"/>
  <c r="T57" i="2"/>
  <c r="T71" i="2"/>
  <c r="T73" i="2"/>
  <c r="T75" i="2"/>
  <c r="T81" i="2"/>
  <c r="T83" i="2"/>
  <c r="T85" i="2"/>
  <c r="T87" i="2"/>
  <c r="T89" i="2"/>
  <c r="T91" i="2"/>
  <c r="T93" i="2"/>
  <c r="T95" i="2"/>
  <c r="T97" i="2"/>
  <c r="T99" i="2"/>
  <c r="T101" i="2"/>
  <c r="T119" i="2"/>
  <c r="T121" i="2"/>
  <c r="T123" i="2"/>
  <c r="T125" i="2"/>
  <c r="T127" i="2"/>
  <c r="T129" i="2"/>
  <c r="T131" i="2"/>
  <c r="T133" i="2"/>
  <c r="T135" i="2"/>
  <c r="T137" i="2"/>
  <c r="T139" i="2"/>
  <c r="T145" i="2"/>
  <c r="T153" i="2"/>
  <c r="T155" i="2"/>
  <c r="T157" i="2"/>
  <c r="T159" i="2"/>
  <c r="T161" i="2"/>
  <c r="T163" i="2"/>
  <c r="T165" i="2"/>
  <c r="T167" i="2"/>
  <c r="T175" i="2"/>
  <c r="T177" i="2"/>
  <c r="T179" i="2"/>
  <c r="T181" i="2"/>
  <c r="T183" i="2"/>
  <c r="T185" i="2"/>
  <c r="T187" i="2"/>
  <c r="T189" i="2"/>
  <c r="T191" i="2"/>
  <c r="T193" i="2"/>
  <c r="T195" i="2"/>
  <c r="T197" i="2"/>
  <c r="T199" i="2"/>
  <c r="T201" i="2"/>
  <c r="T203" i="2"/>
  <c r="T205" i="2"/>
  <c r="T207" i="2"/>
  <c r="T209" i="2"/>
  <c r="T211" i="2"/>
  <c r="T213" i="2"/>
  <c r="T215" i="2"/>
  <c r="T217" i="2"/>
  <c r="T219" i="2"/>
  <c r="T221" i="2"/>
  <c r="T223" i="2"/>
  <c r="T225" i="2"/>
  <c r="T227" i="2"/>
  <c r="T229" i="2"/>
  <c r="T231" i="2"/>
  <c r="T233" i="2"/>
  <c r="T235" i="2"/>
  <c r="T237" i="2"/>
  <c r="T239" i="2"/>
  <c r="T241" i="2"/>
  <c r="T243" i="2"/>
  <c r="T245" i="2"/>
  <c r="T247" i="2"/>
  <c r="T249" i="2"/>
  <c r="T251" i="2"/>
  <c r="T253" i="2"/>
  <c r="T255" i="2"/>
  <c r="T257" i="2"/>
  <c r="T259" i="2"/>
  <c r="T261" i="2"/>
  <c r="T269" i="2"/>
  <c r="T271" i="2"/>
  <c r="T273" i="2"/>
  <c r="T275" i="2"/>
  <c r="T277" i="2"/>
  <c r="T279" i="2"/>
  <c r="T281" i="2"/>
  <c r="T283" i="2"/>
  <c r="T285" i="2"/>
  <c r="T287" i="2"/>
  <c r="T289" i="2"/>
  <c r="T291" i="2"/>
  <c r="T293" i="2"/>
  <c r="T295" i="2"/>
  <c r="T297" i="2"/>
  <c r="T299" i="2"/>
  <c r="T301" i="2"/>
  <c r="T303" i="2"/>
  <c r="T305" i="2"/>
  <c r="T307" i="2"/>
  <c r="T309" i="2"/>
  <c r="T311" i="2"/>
  <c r="T313" i="2"/>
  <c r="T315" i="2"/>
  <c r="T317" i="2"/>
  <c r="T319" i="2"/>
  <c r="T321" i="2"/>
  <c r="T323" i="2"/>
  <c r="T325" i="2"/>
  <c r="T327" i="2"/>
  <c r="T329" i="2"/>
  <c r="T331" i="2"/>
  <c r="T333" i="2"/>
  <c r="T335" i="2"/>
  <c r="T337" i="2"/>
  <c r="T339" i="2"/>
  <c r="T341" i="2"/>
  <c r="T343" i="2"/>
  <c r="T345" i="2"/>
  <c r="T347" i="2"/>
  <c r="T349" i="2"/>
  <c r="T351" i="2"/>
  <c r="T353" i="2"/>
  <c r="T359" i="2"/>
  <c r="T361" i="2"/>
  <c r="T363" i="2"/>
  <c r="T365" i="2"/>
  <c r="T367" i="2"/>
  <c r="T391" i="2"/>
  <c r="T5" i="2"/>
  <c r="K397" i="2"/>
  <c r="F397" i="2"/>
  <c r="D6" i="3"/>
  <c r="S5" i="2"/>
  <c r="X45" i="2" l="1"/>
  <c r="X43" i="2"/>
  <c r="X39" i="2"/>
  <c r="P415" i="2"/>
  <c r="P411" i="2"/>
  <c r="O420" i="2"/>
  <c r="Q420" i="2" s="1"/>
  <c r="O419" i="2"/>
  <c r="R397" i="2"/>
  <c r="P397" i="2"/>
  <c r="C17" i="1" s="1"/>
  <c r="E397" i="2"/>
  <c r="O438" i="2" l="1"/>
  <c r="C25" i="1" s="1"/>
  <c r="E415" i="2"/>
  <c r="H424" i="2" s="1"/>
  <c r="E463" i="2"/>
  <c r="E464" i="2" s="1"/>
  <c r="X397" i="2"/>
  <c r="Q427" i="2"/>
  <c r="Q419" i="2"/>
  <c r="H421" i="2"/>
  <c r="H423" i="2"/>
  <c r="C3" i="1"/>
  <c r="T397" i="2"/>
  <c r="H422" i="2" l="1"/>
  <c r="H420" i="2"/>
  <c r="H416" i="2"/>
  <c r="E9" i="1"/>
  <c r="E15" i="1"/>
  <c r="E16" i="1"/>
  <c r="E13" i="1"/>
  <c r="E8" i="1"/>
  <c r="E14" i="1"/>
  <c r="D28" i="1"/>
  <c r="C28" i="1"/>
  <c r="H415" i="2" l="1"/>
  <c r="G8" i="1"/>
</calcChain>
</file>

<file path=xl/sharedStrings.xml><?xml version="1.0" encoding="utf-8"?>
<sst xmlns="http://schemas.openxmlformats.org/spreadsheetml/2006/main" count="1861" uniqueCount="405">
  <si>
    <t>PLANEERITUD ALA NÄITAJAD</t>
  </si>
  <si>
    <t>1. PLANEERITUD MAA-ALA SUURUS</t>
  </si>
  <si>
    <t>sh KRUNDITUD ALA</t>
  </si>
  <si>
    <t>2. KAVANDATUD KRUNTIDE ARV</t>
  </si>
  <si>
    <t>3. KRUNDITUD MAA BILANSS (KATASTRIÜKSUSE LIIKIDE ALUSEL)</t>
  </si>
  <si>
    <t>Ä - ärimaa</t>
  </si>
  <si>
    <t>E - elamumaa</t>
  </si>
  <si>
    <t>T - tootmismaa</t>
  </si>
  <si>
    <t>Üh - ühiskondlike ehitiste maa</t>
  </si>
  <si>
    <t>Üm - üldkasutatav maa</t>
  </si>
  <si>
    <t>L - transpordimaa</t>
  </si>
  <si>
    <t>5. KAVANDATUD HOONESTUSTIHEDUS</t>
  </si>
  <si>
    <t>7. PARKIMISKOHTADE ARV</t>
  </si>
  <si>
    <t>NORMATIIVNE</t>
  </si>
  <si>
    <t>PLANEERITUD</t>
  </si>
  <si>
    <t>ha</t>
  </si>
  <si>
    <t>KRUNTIDE KASUTAMISE TINGIMUSED</t>
  </si>
  <si>
    <t>Pos nr</t>
  </si>
  <si>
    <t>Hoone kõrgus maapinnast
[m]</t>
  </si>
  <si>
    <t>Hoone absoluut-kõrgus
[m]</t>
  </si>
  <si>
    <t>Maa sihtotstarve ja osakaalu protsent (katastriüksuse liikide kaupa)</t>
  </si>
  <si>
    <t>Parkimiskohtade arv</t>
  </si>
  <si>
    <t>norma-tiivne</t>
  </si>
  <si>
    <t>Kitsendused / piirangud / märkused</t>
  </si>
  <si>
    <t>Täisehituse %</t>
  </si>
  <si>
    <t>Hoonestus-tihedus</t>
  </si>
  <si>
    <t>Kokku:</t>
  </si>
  <si>
    <t>ANDMED KRUNTIDE MOODUSTAMISEKS</t>
  </si>
  <si>
    <t>Krundi planeeritud sihtotstarve (katastriüksuse liik)</t>
  </si>
  <si>
    <t>Moodustatakse kinnistutest
KÜ aadress / KÜ number</t>
  </si>
  <si>
    <t>Osade senine sihtotstarve (katastriüksuse liik)</t>
  </si>
  <si>
    <r>
      <t>m</t>
    </r>
    <r>
      <rPr>
        <vertAlign val="superscript"/>
        <sz val="10"/>
        <color theme="1"/>
        <rFont val="Verdana"/>
        <family val="2"/>
      </rPr>
      <t>2</t>
    </r>
  </si>
  <si>
    <r>
      <t xml:space="preserve">Krundi aadress või </t>
    </r>
    <r>
      <rPr>
        <sz val="10"/>
        <color rgb="FFFF0000"/>
        <rFont val="Verdana"/>
        <family val="2"/>
      </rPr>
      <t>aadressi ettepanek</t>
    </r>
  </si>
  <si>
    <r>
      <t>Krundi planeeritud suurus
[m</t>
    </r>
    <r>
      <rPr>
        <vertAlign val="superscript"/>
        <sz val="10"/>
        <color theme="1"/>
        <rFont val="Verdana"/>
        <family val="2"/>
      </rPr>
      <t>2</t>
    </r>
    <r>
      <rPr>
        <sz val="10"/>
        <color theme="1"/>
        <rFont val="Verdana"/>
        <family val="2"/>
      </rPr>
      <t>]</t>
    </r>
  </si>
  <si>
    <r>
      <t>Hoonete ehitisealune pind [m</t>
    </r>
    <r>
      <rPr>
        <vertAlign val="superscript"/>
        <sz val="10"/>
        <color theme="1"/>
        <rFont val="Verdana"/>
        <family val="2"/>
      </rPr>
      <t>2</t>
    </r>
    <r>
      <rPr>
        <sz val="10"/>
        <color theme="1"/>
        <rFont val="Verdana"/>
        <family val="2"/>
      </rPr>
      <t>]</t>
    </r>
  </si>
  <si>
    <t>SV: servituudi vajadusega ala</t>
  </si>
  <si>
    <r>
      <t>Krundi planeeritud suurus [m</t>
    </r>
    <r>
      <rPr>
        <vertAlign val="superscript"/>
        <sz val="10"/>
        <color theme="1"/>
        <rFont val="Verdana"/>
        <family val="2"/>
      </rPr>
      <t>2</t>
    </r>
    <r>
      <rPr>
        <sz val="10"/>
        <color theme="1"/>
        <rFont val="Verdana"/>
        <family val="2"/>
      </rPr>
      <t>]</t>
    </r>
  </si>
  <si>
    <r>
      <t>Liidetavate-lahutatavate osade suurused [m</t>
    </r>
    <r>
      <rPr>
        <vertAlign val="superscript"/>
        <sz val="10"/>
        <color theme="1"/>
        <rFont val="Verdana"/>
        <family val="2"/>
      </rPr>
      <t>2</t>
    </r>
    <r>
      <rPr>
        <sz val="10"/>
        <color theme="1"/>
        <rFont val="Verdana"/>
        <family val="2"/>
      </rPr>
      <t>]</t>
    </r>
  </si>
  <si>
    <t>Max. hoonete arv krundil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</si>
  <si>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</si>
  <si>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</si>
  <si>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</si>
  <si>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</si>
  <si>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</si>
  <si>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</si>
  <si>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</si>
  <si>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</si>
  <si>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</si>
  <si>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</si>
  <si>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</si>
  <si>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</si>
  <si>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</si>
  <si>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</si>
  <si>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</si>
  <si>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</si>
  <si>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</si>
  <si>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</si>
  <si>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</si>
  <si>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</si>
  <si>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</si>
  <si>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</si>
  <si>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</si>
  <si>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</si>
  <si>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</si>
  <si>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</si>
  <si>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</si>
  <si>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</si>
  <si>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</si>
  <si>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</si>
  <si>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</si>
  <si>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</si>
  <si>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</si>
  <si>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C1</t>
  </si>
  <si>
    <t>C2</t>
  </si>
  <si>
    <t>C3</t>
  </si>
  <si>
    <t>C4</t>
  </si>
  <si>
    <t>C5</t>
  </si>
  <si>
    <t>C7</t>
  </si>
  <si>
    <t>D1</t>
  </si>
  <si>
    <t>D2</t>
  </si>
  <si>
    <t>D3</t>
  </si>
  <si>
    <t>C9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</si>
  <si>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</si>
  <si>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</si>
  <si>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</si>
  <si>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</si>
  <si>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</si>
  <si>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</si>
  <si>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</si>
  <si>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</si>
  <si>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</si>
  <si>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</si>
  <si>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</si>
  <si>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</si>
  <si>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</si>
  <si>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</si>
  <si>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</si>
  <si>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</si>
  <si>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</si>
  <si>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</si>
  <si>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</si>
  <si>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</si>
  <si>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</si>
  <si>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</si>
  <si>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</si>
  <si>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</si>
  <si>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</si>
  <si>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</si>
  <si>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</si>
  <si>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</si>
  <si>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</si>
  <si>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</si>
  <si>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</si>
  <si>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</si>
  <si>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</si>
  <si>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E12</t>
  </si>
  <si>
    <t>E19</t>
  </si>
  <si>
    <t>E20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</si>
  <si>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</si>
  <si>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</si>
  <si>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</si>
  <si>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</si>
  <si>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</si>
  <si>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</si>
  <si>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</si>
  <si>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</si>
  <si>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</si>
  <si>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</si>
  <si>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</si>
  <si>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</si>
  <si>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</si>
  <si>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</si>
  <si>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</si>
  <si>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</si>
  <si>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</si>
  <si>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</si>
  <si>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</si>
  <si>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</si>
  <si>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</si>
  <si>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</si>
  <si>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</si>
  <si>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</si>
  <si>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</si>
  <si>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</si>
  <si>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</si>
  <si>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</si>
  <si>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</si>
  <si>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</si>
  <si>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</si>
  <si>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</si>
  <si>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</si>
  <si>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</si>
  <si>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</si>
  <si>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</si>
  <si>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</si>
  <si>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</si>
  <si>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</si>
  <si>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</si>
  <si>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</si>
  <si>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</si>
  <si>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</si>
  <si>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</si>
  <si>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</si>
  <si>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</si>
  <si>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G33</t>
  </si>
  <si>
    <t>G34</t>
  </si>
  <si>
    <t>G35</t>
  </si>
  <si>
    <t>G36</t>
  </si>
  <si>
    <t>G37</t>
  </si>
  <si>
    <t>G38</t>
  </si>
  <si>
    <t>G39</t>
  </si>
  <si>
    <t>G40</t>
  </si>
  <si>
    <t>G41</t>
  </si>
  <si>
    <t>G42</t>
  </si>
  <si>
    <t>G43</t>
  </si>
  <si>
    <t>G44</t>
  </si>
  <si>
    <t>G45</t>
  </si>
  <si>
    <t>G46</t>
  </si>
  <si>
    <t>G47</t>
  </si>
  <si>
    <t>G48</t>
  </si>
  <si>
    <t>G49</t>
  </si>
  <si>
    <t>G50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</si>
  <si>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</si>
  <si>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</si>
  <si>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</si>
  <si>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</si>
  <si>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</si>
  <si>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</si>
  <si>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</si>
  <si>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</si>
  <si>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</si>
  <si>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</si>
  <si>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</si>
  <si>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</si>
  <si>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</si>
  <si>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</si>
  <si>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</si>
  <si>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</si>
  <si>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</si>
  <si>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</si>
  <si>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</si>
  <si>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</si>
  <si>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</si>
  <si>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</si>
  <si>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</si>
  <si>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</si>
  <si>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</si>
  <si>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</si>
  <si>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</si>
  <si>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</si>
  <si>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</si>
  <si>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</si>
  <si>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</si>
  <si>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</si>
  <si>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</si>
  <si>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</si>
  <si>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</si>
  <si>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</si>
  <si>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</si>
  <si>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</si>
  <si>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</si>
  <si>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</si>
  <si>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</si>
  <si>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</si>
  <si>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</si>
  <si>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</si>
  <si>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</si>
  <si>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</si>
  <si>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</si>
  <si>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</si>
  <si>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</si>
  <si>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</si>
  <si>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</si>
  <si>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</si>
  <si>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</si>
  <si>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</si>
  <si>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</si>
  <si>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</si>
  <si>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</si>
  <si>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</si>
  <si>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</si>
  <si>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</si>
  <si>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Üh 100%</t>
  </si>
  <si>
    <t>Üh</t>
  </si>
  <si>
    <t>-</t>
  </si>
  <si>
    <t>põhi-hoone</t>
  </si>
  <si>
    <t>abi-hoone</t>
  </si>
  <si>
    <t>ÜK / ÜT</t>
  </si>
  <si>
    <t>ÄV / ÄB</t>
  </si>
  <si>
    <t>Ä 100%</t>
  </si>
  <si>
    <t>Ä</t>
  </si>
  <si>
    <t>tüüp</t>
  </si>
  <si>
    <t>ÜL 100%</t>
  </si>
  <si>
    <t>EK 100%</t>
  </si>
  <si>
    <t>E 100%</t>
  </si>
  <si>
    <t>EK</t>
  </si>
  <si>
    <t>HP 100%</t>
  </si>
  <si>
    <t>Üm 100%</t>
  </si>
  <si>
    <t>Üm</t>
  </si>
  <si>
    <t>LT 100%</t>
  </si>
  <si>
    <t>L 100%</t>
  </si>
  <si>
    <t>L</t>
  </si>
  <si>
    <t>LP 100%</t>
  </si>
  <si>
    <t>EP 100%</t>
  </si>
  <si>
    <t>EP</t>
  </si>
  <si>
    <t>ER 100%</t>
  </si>
  <si>
    <t>ER</t>
  </si>
  <si>
    <t>OV 100%</t>
  </si>
  <si>
    <t>T 100%</t>
  </si>
  <si>
    <t>T</t>
  </si>
  <si>
    <t>H46</t>
  </si>
  <si>
    <t>I16</t>
  </si>
  <si>
    <t>OK 100%</t>
  </si>
  <si>
    <t>Krunte kokku</t>
  </si>
  <si>
    <t>sh üksikelamu krundid</t>
  </si>
  <si>
    <t>ridaelamu krundid</t>
  </si>
  <si>
    <t>korterelamu krundid</t>
  </si>
  <si>
    <t>ärimaa krundid</t>
  </si>
  <si>
    <t>elamumaa krundid</t>
  </si>
  <si>
    <t>üh krundid</t>
  </si>
  <si>
    <t>üm krundid</t>
  </si>
  <si>
    <t>tootmismaa krundid</t>
  </si>
  <si>
    <t>transpordimaa krundid</t>
  </si>
  <si>
    <r>
      <t>elamumaa m</t>
    </r>
    <r>
      <rPr>
        <vertAlign val="superscript"/>
        <sz val="10"/>
        <color theme="1"/>
        <rFont val="Verdana"/>
        <family val="2"/>
        <charset val="186"/>
      </rPr>
      <t>2</t>
    </r>
  </si>
  <si>
    <t>sh üksikelamumaa</t>
  </si>
  <si>
    <t>ridaelamumaa</t>
  </si>
  <si>
    <t>korterelamumaa</t>
  </si>
  <si>
    <t>ärimaa</t>
  </si>
  <si>
    <t>üldkasutatav maa</t>
  </si>
  <si>
    <t>ühiskond. hoon. maa</t>
  </si>
  <si>
    <t>tootmismaa</t>
  </si>
  <si>
    <t>transpordimaa</t>
  </si>
  <si>
    <t>kontroll</t>
  </si>
  <si>
    <t>Krunditud ala kokku</t>
  </si>
  <si>
    <t>osakaal</t>
  </si>
  <si>
    <t>KESKUSALA (kvartalid A-C)</t>
  </si>
  <si>
    <t>Kokku</t>
  </si>
  <si>
    <t>elamumaa</t>
  </si>
  <si>
    <t>elamumaa (EK)</t>
  </si>
  <si>
    <t>VÄIKEELAMUTE ALA (kvartalid D-I)</t>
  </si>
  <si>
    <t>üksikelamumaa kruntide keskmine suurus</t>
  </si>
  <si>
    <t>ridaelamumaa kruntide keskmine suurus</t>
  </si>
  <si>
    <t>Brutopind kokku</t>
  </si>
  <si>
    <t>elamud</t>
  </si>
  <si>
    <t>sh üksikelamud</t>
  </si>
  <si>
    <t>ridaelamud</t>
  </si>
  <si>
    <t>korterelamud</t>
  </si>
  <si>
    <t>äripinnad</t>
  </si>
  <si>
    <t>ühiskondlikud hooned</t>
  </si>
  <si>
    <t>Korterite arv</t>
  </si>
  <si>
    <t>Ridaelamubokside arv</t>
  </si>
  <si>
    <r>
      <t>Korteri keskmine suurus, m</t>
    </r>
    <r>
      <rPr>
        <vertAlign val="superscript"/>
        <sz val="10"/>
        <color theme="1"/>
        <rFont val="Verdana"/>
        <family val="2"/>
        <charset val="186"/>
      </rPr>
      <t>2</t>
    </r>
  </si>
  <si>
    <t>Parkimiskohad</t>
  </si>
  <si>
    <t>norm</t>
  </si>
  <si>
    <t>sh korterid</t>
  </si>
  <si>
    <t>üksikelamud</t>
  </si>
  <si>
    <t>bilanss</t>
  </si>
  <si>
    <t>ärid</t>
  </si>
  <si>
    <t>ühisk. Hooned</t>
  </si>
  <si>
    <t>KOKKU</t>
  </si>
  <si>
    <t>Parkimise bilanss</t>
  </si>
  <si>
    <t>B19</t>
  </si>
  <si>
    <t>plan krundil</t>
  </si>
  <si>
    <t>üksikelamute arv</t>
  </si>
  <si>
    <t>Elamu-ühikute arv</t>
  </si>
  <si>
    <t>planeeri-tud</t>
  </si>
  <si>
    <t>5 parkimiskohta on määratud avalikuks kasutamiseks</t>
  </si>
  <si>
    <t>14 parkimiskohta on määratud avalikuks kasutamiseks</t>
  </si>
  <si>
    <t>10 parkimiskohta on määratud avalikuks kasutamiseks</t>
  </si>
  <si>
    <t>ÜP</t>
  </si>
  <si>
    <t>ÄK</t>
  </si>
  <si>
    <t>3/-1</t>
  </si>
  <si>
    <t>2/-1</t>
  </si>
  <si>
    <t>4/-1</t>
  </si>
  <si>
    <t>5/-1</t>
  </si>
  <si>
    <t>maa-pealne</t>
  </si>
  <si>
    <t>maa-alune</t>
  </si>
  <si>
    <t>6 parkimiskohta on määratud avalikuks kasutamiseks</t>
  </si>
  <si>
    <t>1 parkimiskoht on määratud avalikuks kasutamiseks</t>
  </si>
  <si>
    <t>4 parkimiskohta on määratud avalikuks kasutamiseks</t>
  </si>
  <si>
    <t>Suurim lubatud korruselisus (maap. / maa-al.)</t>
  </si>
  <si>
    <t>2 parkimiskohta on määratud avalikuks kasutamiseks</t>
  </si>
  <si>
    <t>2/-</t>
  </si>
  <si>
    <t>OS 100%</t>
  </si>
  <si>
    <t>Maa kasutusotstarve (detailplaneeringu liikide alusel)</t>
  </si>
  <si>
    <t>49 parkimiskohta on määratud avalikuks kasutamiseks</t>
  </si>
  <si>
    <t>I17</t>
  </si>
  <si>
    <t>I18</t>
  </si>
  <si>
    <t>I19</t>
  </si>
  <si>
    <t>Planeeringuala olemasolevad krundid</t>
  </si>
  <si>
    <t>Suurevälja tee 4</t>
  </si>
  <si>
    <t>Digi suurus</t>
  </si>
  <si>
    <t>MA suurus</t>
  </si>
  <si>
    <t>2,17 ha</t>
  </si>
  <si>
    <t>Mõisapõllu</t>
  </si>
  <si>
    <t>7,43 ha</t>
  </si>
  <si>
    <t>Kurekella</t>
  </si>
  <si>
    <t>Hallika-Põllu</t>
  </si>
  <si>
    <t>Lodi</t>
  </si>
  <si>
    <t>36,46 ha</t>
  </si>
  <si>
    <t>Pärtlivälja</t>
  </si>
  <si>
    <t>8,54 ha</t>
  </si>
  <si>
    <t>Pärtli</t>
  </si>
  <si>
    <t>14,31 ha</t>
  </si>
  <si>
    <t>Tulika</t>
  </si>
  <si>
    <t>10,47 ha</t>
  </si>
  <si>
    <t>moodustatud</t>
  </si>
  <si>
    <t>VAHE</t>
  </si>
  <si>
    <t>AVALIK RUUM</t>
  </si>
  <si>
    <t>m2</t>
  </si>
  <si>
    <t>kommentaarid</t>
  </si>
  <si>
    <t>tervenisti arvestatud</t>
  </si>
  <si>
    <t>omanik</t>
  </si>
  <si>
    <t>Estera</t>
  </si>
  <si>
    <t>vald</t>
  </si>
  <si>
    <t>Sunbrilo</t>
  </si>
  <si>
    <t>ei ole arvestatud vallale kuuluvat kolmnurka</t>
  </si>
  <si>
    <t>Kool ja staadion A7</t>
  </si>
  <si>
    <t>üldmaa G47</t>
  </si>
  <si>
    <t>üldmaa H44</t>
  </si>
  <si>
    <t>arvestatud 50%</t>
  </si>
  <si>
    <t>osakaal plan. alast</t>
  </si>
  <si>
    <t>sh korterelamumaa</t>
  </si>
  <si>
    <t xml:space="preserve">    ridaelamumaa</t>
  </si>
  <si>
    <t xml:space="preserve">    väikeelamumaa</t>
  </si>
  <si>
    <r>
      <t>m</t>
    </r>
    <r>
      <rPr>
        <i/>
        <vertAlign val="superscript"/>
        <sz val="10"/>
        <color theme="0" tint="-0.34998626667073579"/>
        <rFont val="Verdana"/>
        <family val="2"/>
        <charset val="186"/>
      </rPr>
      <t>2</t>
    </r>
  </si>
  <si>
    <t>4. KAVANDATUD ELAMUÜHIKUTE ARV</t>
  </si>
  <si>
    <t>ridaelamuboksid</t>
  </si>
  <si>
    <t>väikeelamud</t>
  </si>
  <si>
    <t>6. AVALIKU RUUMI OSAKAAL</t>
  </si>
  <si>
    <t>Lasteaiad A8 ja I17</t>
  </si>
  <si>
    <t>ÄK 100%</t>
  </si>
  <si>
    <r>
      <t>Maapealne suletud brutopind [m</t>
    </r>
    <r>
      <rPr>
        <vertAlign val="superscript"/>
        <sz val="10"/>
        <color theme="1"/>
        <rFont val="Verdana"/>
        <family val="2"/>
      </rPr>
      <t>2</t>
    </r>
    <r>
      <rPr>
        <sz val="10"/>
        <color theme="1"/>
        <rFont val="Verdana"/>
        <family val="2"/>
      </rPr>
      <t>]</t>
    </r>
  </si>
  <si>
    <t>13 parkimiskohta on määratud avalikuks kasutamiseks</t>
  </si>
  <si>
    <t>20 parkimiskohta on määratud avalikuks kasutamiseks</t>
  </si>
  <si>
    <t>üldmaad B13 ja B14</t>
  </si>
  <si>
    <t>HOONESTUSTIHEDUS</t>
  </si>
  <si>
    <t>KOGU ALA</t>
  </si>
  <si>
    <t>Väikeelamute ala (kvartalid D-I)</t>
  </si>
  <si>
    <t>Bruto</t>
  </si>
  <si>
    <t>Tihedus</t>
  </si>
  <si>
    <t>Keskusala (kvartalid A-C)</t>
  </si>
  <si>
    <t>KOGU ALAL</t>
  </si>
  <si>
    <t>keskusalal (kvartalid A-C)</t>
  </si>
  <si>
    <t>väikeelamute alal (kvartalid D-I)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</si>
</sst>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  <charset val="186"/>
    </font>
    <font>
      <sz val="8"/>
      <name val="Calibri"/>
      <family val="2"/>
      <charset val="186"/>
      <scheme val="minor"/>
    </font>
    <font>
      <sz val="10"/>
      <name val="Verdana"/>
      <family val="2"/>
    </font>
    <font>
      <i/>
      <sz val="10"/>
      <color theme="0" tint="-0.34998626667073579"/>
      <name val="Verdana"/>
      <family val="2"/>
      <charset val="186"/>
    </font>
    <font>
      <sz val="10"/>
      <name val="Verdana"/>
      <family val="2"/>
      <charset val="186"/>
    </font>
    <font>
      <vertAlign val="superscript"/>
      <sz val="10"/>
      <color theme="1"/>
      <name val="Verdana"/>
      <family val="2"/>
      <charset val="186"/>
    </font>
    <font>
      <i/>
      <vertAlign val="superscript"/>
      <sz val="10"/>
      <color theme="0" tint="-0.34998626667073579"/>
      <name val="Verdana"/>
      <family val="2"/>
      <charset val="186"/>
    </font>
    <font>
      <i/>
      <sz val="10"/>
      <color theme="1"/>
      <name val="Verdana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3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5" xfId="0" applyFont="1" applyBorder="1"/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8" xfId="0" applyFont="1" applyBorder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9" fontId="4" fillId="0" borderId="0" xfId="1" applyFont="1" applyAlignment="1">
      <alignment horizontal="center" vertical="center"/>
    </xf>
    <xf numFmtId="9" fontId="10" fillId="0" borderId="0" xfId="1" applyFont="1" applyAlignment="1">
      <alignment horizontal="center" vertical="center"/>
    </xf>
    <xf numFmtId="9" fontId="10" fillId="0" borderId="7" xfId="1" applyFont="1" applyBorder="1" applyAlignment="1">
      <alignment horizontal="center" vertical="center"/>
    </xf>
    <xf numFmtId="9" fontId="4" fillId="0" borderId="12" xfId="1" applyFont="1" applyBorder="1" applyAlignment="1">
      <alignment horizontal="center" vertical="center"/>
    </xf>
    <xf numFmtId="10" fontId="4" fillId="0" borderId="12" xfId="1" applyNumberFormat="1" applyFont="1" applyBorder="1" applyAlignment="1">
      <alignment horizontal="center" vertical="center"/>
    </xf>
    <xf numFmtId="0" fontId="7" fillId="0" borderId="0" xfId="0" applyFont="1"/>
    <xf numFmtId="1" fontId="4" fillId="0" borderId="8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9" fontId="4" fillId="0" borderId="8" xfId="1" applyFont="1" applyBorder="1" applyAlignment="1">
      <alignment horizontal="center" vertical="center"/>
    </xf>
    <xf numFmtId="0" fontId="4" fillId="0" borderId="12" xfId="0" applyFont="1" applyBorder="1"/>
    <xf numFmtId="9" fontId="4" fillId="0" borderId="15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9" fontId="4" fillId="0" borderId="3" xfId="1" applyFont="1" applyBorder="1" applyAlignment="1">
      <alignment horizontal="center" vertical="center"/>
    </xf>
    <xf numFmtId="9" fontId="10" fillId="0" borderId="0" xfId="1" applyFont="1" applyBorder="1" applyAlignment="1">
      <alignment horizontal="center" vertical="center"/>
    </xf>
    <xf numFmtId="9" fontId="10" fillId="0" borderId="8" xfId="1" applyFont="1" applyBorder="1" applyAlignment="1">
      <alignment horizontal="center" vertical="center"/>
    </xf>
    <xf numFmtId="165" fontId="4" fillId="0" borderId="12" xfId="1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9" fontId="10" fillId="0" borderId="2" xfId="1" applyFont="1" applyBorder="1" applyAlignment="1">
      <alignment horizontal="center" vertical="center"/>
    </xf>
    <xf numFmtId="9" fontId="10" fillId="0" borderId="5" xfId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1" fontId="4" fillId="0" borderId="0" xfId="0" applyNumberFormat="1" applyFont="1"/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vertical="center"/>
    </xf>
    <xf numFmtId="0" fontId="4" fillId="12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8" xfId="0" applyFont="1" applyBorder="1"/>
    <xf numFmtId="0" fontId="7" fillId="0" borderId="0" xfId="0" applyFont="1" applyAlignment="1">
      <alignment horizontal="right"/>
    </xf>
    <xf numFmtId="9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vertical="center"/>
    </xf>
    <xf numFmtId="1" fontId="4" fillId="0" borderId="8" xfId="0" applyNumberFormat="1" applyFont="1" applyBorder="1" applyAlignment="1">
      <alignment horizontal="right" vertical="center"/>
    </xf>
    <xf numFmtId="9" fontId="4" fillId="0" borderId="9" xfId="1" applyFont="1" applyBorder="1" applyAlignment="1">
      <alignment vertical="center"/>
    </xf>
    <xf numFmtId="1" fontId="4" fillId="0" borderId="0" xfId="0" applyNumberFormat="1" applyFont="1" applyAlignment="1">
      <alignment horizontal="right" vertical="center"/>
    </xf>
    <xf numFmtId="9" fontId="4" fillId="0" borderId="6" xfId="1" applyFont="1" applyBorder="1" applyAlignment="1">
      <alignment vertical="center"/>
    </xf>
    <xf numFmtId="1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9" fontId="10" fillId="0" borderId="6" xfId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1" fontId="10" fillId="0" borderId="8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left" vertical="center"/>
    </xf>
    <xf numFmtId="9" fontId="10" fillId="0" borderId="9" xfId="1" applyFont="1" applyBorder="1" applyAlignment="1">
      <alignment vertical="center"/>
    </xf>
    <xf numFmtId="1" fontId="4" fillId="0" borderId="1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165" fontId="4" fillId="0" borderId="13" xfId="1" applyNumberFormat="1" applyFont="1" applyBorder="1" applyAlignment="1">
      <alignment vertical="center"/>
    </xf>
    <xf numFmtId="9" fontId="4" fillId="0" borderId="13" xfId="1" applyFont="1" applyBorder="1" applyAlignment="1">
      <alignment vertical="center"/>
    </xf>
    <xf numFmtId="164" fontId="4" fillId="0" borderId="3" xfId="0" applyNumberFormat="1" applyFont="1" applyBorder="1" applyAlignment="1">
      <alignment horizontal="right" vertical="center"/>
    </xf>
    <xf numFmtId="9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" fontId="10" fillId="0" borderId="10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90" wrapText="1"/>
    </xf>
    <xf numFmtId="9" fontId="4" fillId="0" borderId="10" xfId="0" applyNumberFormat="1" applyFont="1" applyBorder="1" applyAlignment="1">
      <alignment horizontal="center" vertical="center"/>
    </xf>
    <xf numFmtId="9" fontId="4" fillId="0" borderId="14" xfId="0" applyNumberFormat="1" applyFont="1" applyBorder="1" applyAlignment="1">
      <alignment horizontal="center" vertical="center"/>
    </xf>
    <xf numFmtId="9" fontId="4" fillId="0" borderId="11" xfId="0" applyNumberFormat="1" applyFont="1" applyBorder="1" applyAlignment="1">
      <alignment horizontal="center" vertical="center"/>
    </xf>
    <xf numFmtId="9" fontId="10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9" fontId="4" fillId="0" borderId="10" xfId="1" applyFont="1" applyBorder="1" applyAlignment="1">
      <alignment horizontal="center" vertical="top"/>
    </xf>
    <xf numFmtId="9" fontId="4" fillId="0" borderId="11" xfId="1" applyFont="1" applyBorder="1" applyAlignment="1">
      <alignment horizontal="center" vertical="top"/>
    </xf>
    <xf numFmtId="164" fontId="4" fillId="0" borderId="10" xfId="0" applyNumberFormat="1" applyFont="1" applyBorder="1" applyAlignment="1">
      <alignment horizontal="center" vertical="top"/>
    </xf>
    <xf numFmtId="164" fontId="4" fillId="0" borderId="11" xfId="0" applyNumberFormat="1" applyFont="1" applyBorder="1" applyAlignment="1">
      <alignment horizontal="center" vertical="top"/>
    </xf>
    <xf numFmtId="1" fontId="4" fillId="0" borderId="10" xfId="0" applyNumberFormat="1" applyFont="1" applyBorder="1" applyAlignment="1">
      <alignment horizontal="center" vertical="top"/>
    </xf>
    <xf numFmtId="1" fontId="4" fillId="0" borderId="11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top"/>
    </xf>
    <xf numFmtId="0" fontId="4" fillId="6" borderId="11" xfId="0" applyFont="1" applyFill="1" applyBorder="1" applyAlignment="1">
      <alignment horizontal="center" vertical="top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4" fillId="4" borderId="10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4" fillId="5" borderId="10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7" borderId="10" xfId="0" applyFont="1" applyFill="1" applyBorder="1" applyAlignment="1">
      <alignment horizontal="center" vertical="top"/>
    </xf>
    <xf numFmtId="0" fontId="4" fillId="7" borderId="11" xfId="0" applyFont="1" applyFill="1" applyBorder="1" applyAlignment="1">
      <alignment horizontal="center" vertical="top"/>
    </xf>
    <xf numFmtId="0" fontId="4" fillId="8" borderId="10" xfId="0" applyFont="1" applyFill="1" applyBorder="1" applyAlignment="1">
      <alignment horizontal="center" vertical="top"/>
    </xf>
    <xf numFmtId="0" fontId="4" fillId="8" borderId="11" xfId="0" applyFont="1" applyFill="1" applyBorder="1" applyAlignment="1">
      <alignment horizontal="center" vertical="top"/>
    </xf>
    <xf numFmtId="0" fontId="4" fillId="9" borderId="10" xfId="0" applyFont="1" applyFill="1" applyBorder="1" applyAlignment="1">
      <alignment horizontal="center" vertical="top"/>
    </xf>
    <xf numFmtId="0" fontId="4" fillId="9" borderId="1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0" fontId="7" fillId="0" borderId="8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164" fontId="14" fillId="0" borderId="0" xfId="0" applyNumberFormat="1" applyFont="1" applyBorder="1" applyAlignment="1">
      <alignment horizontal="right" vertical="center"/>
    </xf>
    <xf numFmtId="164" fontId="14" fillId="0" borderId="8" xfId="0" applyNumberFormat="1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showGridLines="0" zoomScaleNormal="100" workbookViewId="0">
      <selection activeCell="J31" sqref="J31"/>
    </sheetView>
  </sheetViews>
  <sheetFormatPr defaultRowHeight="12.75" x14ac:dyDescent="0.2"/>
  <cols>
    <col min="1" max="1" width="10" style="2" customWidth="1"/>
    <col min="2" max="2" width="33.85546875" style="2" bestFit="1" customWidth="1"/>
    <col min="3" max="3" width="15.7109375" style="2" customWidth="1"/>
    <col min="4" max="5" width="7.85546875" style="2" customWidth="1"/>
    <col min="6" max="16384" width="9.140625" style="2"/>
  </cols>
  <sheetData>
    <row r="1" spans="1:8" ht="15" x14ac:dyDescent="0.2">
      <c r="A1" s="1" t="s">
        <v>0</v>
      </c>
    </row>
    <row r="2" spans="1:8" x14ac:dyDescent="0.2">
      <c r="A2" s="82" t="s">
        <v>1</v>
      </c>
      <c r="B2" s="33"/>
      <c r="C2" s="83">
        <f>889572/10000</f>
        <v>88.9572</v>
      </c>
      <c r="D2" s="84" t="s">
        <v>15</v>
      </c>
      <c r="E2" s="85"/>
    </row>
    <row r="3" spans="1:8" ht="15" x14ac:dyDescent="0.2">
      <c r="A3" s="86"/>
      <c r="B3" s="11" t="s">
        <v>2</v>
      </c>
      <c r="C3" s="87">
        <f>'Kruntide kasutamise tingimused'!E397</f>
        <v>880764</v>
      </c>
      <c r="D3" s="88" t="s">
        <v>31</v>
      </c>
      <c r="E3" s="63"/>
    </row>
    <row r="4" spans="1:8" x14ac:dyDescent="0.2">
      <c r="A4" s="86"/>
      <c r="B4" s="11"/>
      <c r="C4" s="11"/>
      <c r="D4" s="11"/>
      <c r="E4" s="63"/>
    </row>
    <row r="5" spans="1:8" x14ac:dyDescent="0.2">
      <c r="A5" s="82" t="s">
        <v>3</v>
      </c>
      <c r="B5" s="33"/>
      <c r="C5" s="33">
        <f>'Kruntide kasutamise tingimused'!E403</f>
        <v>196</v>
      </c>
      <c r="D5" s="33"/>
      <c r="E5" s="85"/>
    </row>
    <row r="6" spans="1:8" x14ac:dyDescent="0.2">
      <c r="A6" s="89"/>
      <c r="B6" s="61"/>
      <c r="C6" s="61"/>
      <c r="D6" s="61"/>
      <c r="E6" s="64"/>
    </row>
    <row r="7" spans="1:8" x14ac:dyDescent="0.2">
      <c r="A7" s="86" t="s">
        <v>4</v>
      </c>
      <c r="B7" s="11"/>
      <c r="C7" s="11"/>
      <c r="D7" s="11"/>
      <c r="E7" s="63"/>
      <c r="G7" s="107" t="s">
        <v>292</v>
      </c>
      <c r="H7" s="107"/>
    </row>
    <row r="8" spans="1:8" ht="15.75" customHeight="1" x14ac:dyDescent="0.2">
      <c r="A8" s="86"/>
      <c r="B8" s="61" t="s">
        <v>5</v>
      </c>
      <c r="C8" s="90">
        <f>'Kruntide kasutamise tingimused'!E420</f>
        <v>36259</v>
      </c>
      <c r="D8" s="23" t="s">
        <v>31</v>
      </c>
      <c r="E8" s="91">
        <f>C8/$C$3</f>
        <v>4.1167668069993779E-2</v>
      </c>
      <c r="G8" s="114">
        <f>E8+E9+E13+E14+E15+E16</f>
        <v>1</v>
      </c>
    </row>
    <row r="9" spans="1:8" ht="15" x14ac:dyDescent="0.2">
      <c r="A9" s="86"/>
      <c r="B9" s="11" t="s">
        <v>6</v>
      </c>
      <c r="C9" s="92">
        <f>'Kruntide kasutamise tingimused'!E416</f>
        <v>392762</v>
      </c>
      <c r="D9" s="88" t="s">
        <v>31</v>
      </c>
      <c r="E9" s="93">
        <f>C9/$C$3</f>
        <v>0.44593330335935621</v>
      </c>
      <c r="G9" s="115"/>
    </row>
    <row r="10" spans="1:8" ht="15" x14ac:dyDescent="0.2">
      <c r="A10" s="113"/>
      <c r="B10" s="30" t="s">
        <v>382</v>
      </c>
      <c r="C10" s="94">
        <f>'Kruntide kasutamise tingimused'!E419</f>
        <v>135079</v>
      </c>
      <c r="D10" s="95" t="s">
        <v>385</v>
      </c>
      <c r="E10" s="96">
        <f>'Kruntide kasutamise tingimused'!H419</f>
        <v>0.34392074589700633</v>
      </c>
      <c r="G10" s="115"/>
      <c r="H10" s="117">
        <f>E10+E11+E12</f>
        <v>1</v>
      </c>
    </row>
    <row r="11" spans="1:8" ht="15" x14ac:dyDescent="0.2">
      <c r="A11" s="113"/>
      <c r="B11" s="30" t="s">
        <v>383</v>
      </c>
      <c r="C11" s="94">
        <f>'Kruntide kasutamise tingimused'!E418</f>
        <v>65852</v>
      </c>
      <c r="D11" s="95" t="s">
        <v>385</v>
      </c>
      <c r="E11" s="96">
        <f>'Kruntide kasutamise tingimused'!H418</f>
        <v>0.16766387787005871</v>
      </c>
      <c r="G11" s="115"/>
      <c r="H11" s="109"/>
    </row>
    <row r="12" spans="1:8" ht="15" x14ac:dyDescent="0.2">
      <c r="A12" s="113"/>
      <c r="B12" s="97" t="s">
        <v>384</v>
      </c>
      <c r="C12" s="98">
        <f>'Kruntide kasutamise tingimused'!E417</f>
        <v>191831</v>
      </c>
      <c r="D12" s="99" t="s">
        <v>385</v>
      </c>
      <c r="E12" s="100">
        <f>'Kruntide kasutamise tingimused'!H417</f>
        <v>0.48841537623293496</v>
      </c>
      <c r="G12" s="115"/>
      <c r="H12" s="110"/>
    </row>
    <row r="13" spans="1:8" ht="15" x14ac:dyDescent="0.2">
      <c r="A13" s="86"/>
      <c r="B13" s="27" t="s">
        <v>7</v>
      </c>
      <c r="C13" s="101">
        <f>'Kruntide kasutamise tingimused'!E423</f>
        <v>3400</v>
      </c>
      <c r="D13" s="102" t="s">
        <v>31</v>
      </c>
      <c r="E13" s="103">
        <f>C13/$C$3</f>
        <v>3.8602849344432787E-3</v>
      </c>
      <c r="G13" s="115"/>
    </row>
    <row r="14" spans="1:8" ht="15" x14ac:dyDescent="0.2">
      <c r="A14" s="86"/>
      <c r="B14" s="27" t="s">
        <v>8</v>
      </c>
      <c r="C14" s="101">
        <f>'Kruntide kasutamise tingimused'!E421</f>
        <v>89947</v>
      </c>
      <c r="D14" s="102" t="s">
        <v>31</v>
      </c>
      <c r="E14" s="104">
        <f>C14/$C$3</f>
        <v>0.10212383794069695</v>
      </c>
      <c r="G14" s="115"/>
    </row>
    <row r="15" spans="1:8" ht="15" x14ac:dyDescent="0.2">
      <c r="A15" s="86"/>
      <c r="B15" s="27" t="s">
        <v>9</v>
      </c>
      <c r="C15" s="101">
        <f>'Kruntide kasutamise tingimused'!E422</f>
        <v>201955</v>
      </c>
      <c r="D15" s="102" t="s">
        <v>31</v>
      </c>
      <c r="E15" s="104">
        <f>C15/$C$3</f>
        <v>0.22929524821632127</v>
      </c>
      <c r="G15" s="115"/>
    </row>
    <row r="16" spans="1:8" ht="15" x14ac:dyDescent="0.2">
      <c r="A16" s="89"/>
      <c r="B16" s="61" t="s">
        <v>10</v>
      </c>
      <c r="C16" s="90">
        <f>'Kruntide kasutamise tingimused'!E424</f>
        <v>156441</v>
      </c>
      <c r="D16" s="23" t="s">
        <v>31</v>
      </c>
      <c r="E16" s="93">
        <f>C16/$C$3</f>
        <v>0.17761965747918854</v>
      </c>
      <c r="G16" s="116"/>
    </row>
    <row r="17" spans="1:7" x14ac:dyDescent="0.2">
      <c r="A17" s="82" t="s">
        <v>386</v>
      </c>
      <c r="B17" s="33"/>
      <c r="C17" s="33">
        <f>'Kruntide kasutamise tingimused'!P397</f>
        <v>1416</v>
      </c>
      <c r="D17" s="33"/>
      <c r="E17" s="85"/>
    </row>
    <row r="18" spans="1:7" x14ac:dyDescent="0.2">
      <c r="A18" s="86"/>
      <c r="B18" s="25" t="s">
        <v>314</v>
      </c>
      <c r="C18" s="30">
        <f>'Kruntide kasutamise tingimused'!O411</f>
        <v>1132</v>
      </c>
      <c r="D18" s="11"/>
      <c r="E18" s="63"/>
      <c r="G18" s="108">
        <f>C18+C19+C20</f>
        <v>1416</v>
      </c>
    </row>
    <row r="19" spans="1:7" x14ac:dyDescent="0.2">
      <c r="A19" s="86"/>
      <c r="B19" s="25" t="s">
        <v>387</v>
      </c>
      <c r="C19" s="30">
        <f>'Kruntide kasutamise tingimused'!O412</f>
        <v>156</v>
      </c>
      <c r="D19" s="11"/>
      <c r="E19" s="63"/>
      <c r="G19" s="109"/>
    </row>
    <row r="20" spans="1:7" x14ac:dyDescent="0.2">
      <c r="A20" s="86"/>
      <c r="B20" s="25" t="s">
        <v>388</v>
      </c>
      <c r="C20" s="94">
        <f>'Kruntide kasutamise tingimused'!O413</f>
        <v>128</v>
      </c>
      <c r="D20" s="11"/>
      <c r="E20" s="63"/>
      <c r="G20" s="110"/>
    </row>
    <row r="21" spans="1:7" x14ac:dyDescent="0.2">
      <c r="A21" s="82" t="s">
        <v>11</v>
      </c>
      <c r="B21" s="33"/>
      <c r="C21" s="105"/>
      <c r="D21" s="33"/>
      <c r="E21" s="85"/>
    </row>
    <row r="22" spans="1:7" x14ac:dyDescent="0.2">
      <c r="A22" s="86"/>
      <c r="B22" s="171" t="s">
        <v>402</v>
      </c>
      <c r="C22" s="170">
        <f>'Kruntide kasutamise tingimused'!Q442</f>
        <v>0.28878337443401408</v>
      </c>
      <c r="D22" s="169"/>
      <c r="E22" s="63"/>
    </row>
    <row r="23" spans="1:7" x14ac:dyDescent="0.2">
      <c r="A23" s="86"/>
      <c r="B23" s="172" t="s">
        <v>403</v>
      </c>
      <c r="C23" s="174">
        <f>'Kruntide kasutamise tingimused'!Q444</f>
        <v>0.3698818444033023</v>
      </c>
      <c r="D23" s="169"/>
      <c r="E23" s="63"/>
    </row>
    <row r="24" spans="1:7" x14ac:dyDescent="0.2">
      <c r="A24" s="89"/>
      <c r="B24" s="173" t="s">
        <v>404</v>
      </c>
      <c r="C24" s="175">
        <f>'Kruntide kasutamise tingimused'!Q443</f>
        <v>0.22793619376364985</v>
      </c>
      <c r="D24" s="61"/>
      <c r="E24" s="64"/>
    </row>
    <row r="25" spans="1:7" x14ac:dyDescent="0.2">
      <c r="A25" s="86" t="s">
        <v>389</v>
      </c>
      <c r="B25" s="11"/>
      <c r="C25" s="81">
        <f>'Kruntide kasutamise tingimused'!O438</f>
        <v>0.20288351930823695</v>
      </c>
      <c r="D25" s="11"/>
      <c r="E25" s="63"/>
    </row>
    <row r="26" spans="1:7" x14ac:dyDescent="0.2">
      <c r="A26" s="89"/>
      <c r="B26" s="61"/>
      <c r="C26" s="106"/>
      <c r="D26" s="61"/>
      <c r="E26" s="64"/>
    </row>
    <row r="27" spans="1:7" x14ac:dyDescent="0.2">
      <c r="A27" s="86" t="s">
        <v>12</v>
      </c>
      <c r="B27" s="11"/>
      <c r="C27" s="6" t="s">
        <v>13</v>
      </c>
      <c r="D27" s="111" t="s">
        <v>14</v>
      </c>
      <c r="E27" s="111"/>
    </row>
    <row r="28" spans="1:7" x14ac:dyDescent="0.2">
      <c r="A28" s="89"/>
      <c r="B28" s="61"/>
      <c r="C28" s="78">
        <f>'Kruntide kasutamise tingimused'!Q397</f>
        <v>2798</v>
      </c>
      <c r="D28" s="112">
        <f>'Kruntide kasutamise tingimused'!R397</f>
        <v>2800</v>
      </c>
      <c r="E28" s="112"/>
      <c r="G28" s="70"/>
    </row>
  </sheetData>
  <mergeCells count="7">
    <mergeCell ref="G7:H7"/>
    <mergeCell ref="G18:G20"/>
    <mergeCell ref="D27:E27"/>
    <mergeCell ref="D28:E28"/>
    <mergeCell ref="A10:A12"/>
    <mergeCell ref="G8:G16"/>
    <mergeCell ref="H10:H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64"/>
  <sheetViews>
    <sheetView showGridLines="0" tabSelected="1" workbookViewId="0">
      <pane xSplit="1" ySplit="4" topLeftCell="B402" activePane="bottomRight" state="frozen"/>
      <selection pane="topRight" activeCell="B1" sqref="B1"/>
      <selection pane="bottomLeft" activeCell="A4" sqref="A4"/>
      <selection pane="bottomRight" activeCell="R19" sqref="R19:R20"/>
    </sheetView>
  </sheetViews>
  <sheetFormatPr defaultRowHeight="12.75" x14ac:dyDescent="0.2"/>
  <cols>
    <col min="1" max="1" width="6.42578125" style="17" customWidth="1"/>
    <col min="2" max="2" width="2.42578125" style="2" customWidth="1"/>
    <col min="3" max="3" width="9.140625" style="2"/>
    <col min="4" max="4" width="21.28515625" style="2" customWidth="1"/>
    <col min="5" max="5" width="13.140625" style="2" customWidth="1"/>
    <col min="6" max="7" width="10.7109375" style="2" customWidth="1"/>
    <col min="8" max="8" width="15.42578125" style="2" customWidth="1"/>
    <col min="9" max="9" width="11.42578125" style="2" customWidth="1"/>
    <col min="10" max="10" width="11.42578125" style="2" hidden="1" customWidth="1"/>
    <col min="11" max="12" width="8.5703125" style="2" customWidth="1"/>
    <col min="13" max="14" width="20" style="2" customWidth="1"/>
    <col min="15" max="15" width="14.5703125" style="2" customWidth="1"/>
    <col min="16" max="16" width="10.7109375" style="2" customWidth="1"/>
    <col min="17" max="18" width="9.140625" style="2"/>
    <col min="19" max="19" width="12.140625" style="2" hidden="1" customWidth="1"/>
    <col min="20" max="20" width="12.140625" style="2" customWidth="1"/>
    <col min="21" max="21" width="61.85546875" style="2" bestFit="1" customWidth="1"/>
    <col min="22" max="22" width="6.140625" style="2" customWidth="1"/>
    <col min="23" max="23" width="9.140625" style="2"/>
    <col min="24" max="24" width="11.5703125" style="2" customWidth="1"/>
    <col min="25" max="16384" width="9.140625" style="2"/>
  </cols>
  <sheetData>
    <row r="1" spans="1:24" ht="15" x14ac:dyDescent="0.2">
      <c r="C1" s="1" t="s">
        <v>16</v>
      </c>
    </row>
    <row r="2" spans="1:24" ht="12.75" customHeight="1" x14ac:dyDescent="0.2">
      <c r="C2" s="132" t="s">
        <v>17</v>
      </c>
      <c r="D2" s="145" t="s">
        <v>32</v>
      </c>
      <c r="E2" s="145" t="s">
        <v>33</v>
      </c>
      <c r="F2" s="128" t="s">
        <v>34</v>
      </c>
      <c r="G2" s="129"/>
      <c r="H2" s="145" t="s">
        <v>340</v>
      </c>
      <c r="I2" s="145" t="s">
        <v>18</v>
      </c>
      <c r="J2" s="145" t="s">
        <v>19</v>
      </c>
      <c r="K2" s="128" t="s">
        <v>38</v>
      </c>
      <c r="L2" s="129"/>
      <c r="M2" s="145" t="s">
        <v>344</v>
      </c>
      <c r="N2" s="145" t="s">
        <v>20</v>
      </c>
      <c r="O2" s="145" t="s">
        <v>392</v>
      </c>
      <c r="P2" s="145" t="s">
        <v>324</v>
      </c>
      <c r="Q2" s="128" t="s">
        <v>21</v>
      </c>
      <c r="R2" s="129"/>
      <c r="S2" s="145" t="s">
        <v>24</v>
      </c>
      <c r="T2" s="145" t="s">
        <v>25</v>
      </c>
      <c r="U2" s="132" t="s">
        <v>23</v>
      </c>
      <c r="V2" s="22"/>
      <c r="W2" s="132" t="s">
        <v>17</v>
      </c>
      <c r="X2" s="164" t="s">
        <v>320</v>
      </c>
    </row>
    <row r="3" spans="1:24" ht="12.75" customHeight="1" x14ac:dyDescent="0.2">
      <c r="C3" s="133"/>
      <c r="D3" s="146"/>
      <c r="E3" s="146"/>
      <c r="F3" s="130"/>
      <c r="G3" s="131"/>
      <c r="H3" s="146"/>
      <c r="I3" s="146"/>
      <c r="J3" s="146"/>
      <c r="K3" s="130"/>
      <c r="L3" s="131"/>
      <c r="M3" s="146"/>
      <c r="N3" s="146"/>
      <c r="O3" s="146"/>
      <c r="P3" s="146"/>
      <c r="Q3" s="130"/>
      <c r="R3" s="131"/>
      <c r="S3" s="146"/>
      <c r="T3" s="146"/>
      <c r="U3" s="133"/>
      <c r="V3" s="22"/>
      <c r="W3" s="133"/>
      <c r="X3" s="164"/>
    </row>
    <row r="4" spans="1:24" ht="25.5" x14ac:dyDescent="0.2">
      <c r="A4" s="6" t="s">
        <v>251</v>
      </c>
      <c r="C4" s="134"/>
      <c r="D4" s="147"/>
      <c r="E4" s="147"/>
      <c r="F4" s="62" t="s">
        <v>335</v>
      </c>
      <c r="G4" s="62" t="s">
        <v>336</v>
      </c>
      <c r="H4" s="147"/>
      <c r="I4" s="147"/>
      <c r="J4" s="134"/>
      <c r="K4" s="7" t="s">
        <v>245</v>
      </c>
      <c r="L4" s="7" t="s">
        <v>246</v>
      </c>
      <c r="M4" s="146"/>
      <c r="N4" s="146"/>
      <c r="O4" s="147"/>
      <c r="P4" s="147"/>
      <c r="Q4" s="59" t="s">
        <v>22</v>
      </c>
      <c r="R4" s="59" t="s">
        <v>325</v>
      </c>
      <c r="S4" s="147"/>
      <c r="T4" s="147"/>
      <c r="U4" s="134"/>
      <c r="V4" s="22"/>
      <c r="W4" s="134"/>
      <c r="X4" s="164"/>
    </row>
    <row r="5" spans="1:24" ht="12.75" customHeight="1" x14ac:dyDescent="0.2">
      <c r="A5" s="148" t="s">
        <v>243</v>
      </c>
      <c r="C5" s="120" t="s">
        <v>39</v>
      </c>
      <c r="D5" s="120"/>
      <c r="E5" s="126">
        <v>6848</v>
      </c>
      <c r="F5" s="126">
        <v>1000</v>
      </c>
      <c r="G5" s="126">
        <v>1000</v>
      </c>
      <c r="H5" s="120" t="s">
        <v>332</v>
      </c>
      <c r="I5" s="124">
        <v>10</v>
      </c>
      <c r="J5" s="124"/>
      <c r="K5" s="118">
        <v>1</v>
      </c>
      <c r="L5" s="120" t="s">
        <v>244</v>
      </c>
      <c r="M5" s="120" t="s">
        <v>329</v>
      </c>
      <c r="N5" s="120" t="s">
        <v>242</v>
      </c>
      <c r="O5" s="120">
        <v>1800</v>
      </c>
      <c r="P5" s="120" t="s">
        <v>244</v>
      </c>
      <c r="Q5" s="120">
        <f>ROUNDUP(O5/320,0)</f>
        <v>6</v>
      </c>
      <c r="R5" s="120">
        <v>40</v>
      </c>
      <c r="S5" s="122">
        <f>F5/E5</f>
        <v>0.14602803738317757</v>
      </c>
      <c r="T5" s="124">
        <f>O5/E5</f>
        <v>0.26285046728971961</v>
      </c>
      <c r="U5" s="8"/>
      <c r="W5" s="120" t="s">
        <v>39</v>
      </c>
      <c r="X5" s="126">
        <f>R5-Q5</f>
        <v>34</v>
      </c>
    </row>
    <row r="6" spans="1:24" x14ac:dyDescent="0.2">
      <c r="A6" s="149"/>
      <c r="C6" s="121"/>
      <c r="D6" s="121"/>
      <c r="E6" s="127"/>
      <c r="F6" s="127"/>
      <c r="G6" s="127"/>
      <c r="H6" s="121"/>
      <c r="I6" s="125"/>
      <c r="J6" s="125"/>
      <c r="K6" s="119"/>
      <c r="L6" s="121"/>
      <c r="M6" s="121"/>
      <c r="N6" s="121"/>
      <c r="O6" s="121"/>
      <c r="P6" s="121"/>
      <c r="Q6" s="121"/>
      <c r="R6" s="121"/>
      <c r="S6" s="123"/>
      <c r="T6" s="125"/>
      <c r="U6" s="8"/>
      <c r="W6" s="121"/>
      <c r="X6" s="127"/>
    </row>
    <row r="7" spans="1:24" ht="12.75" customHeight="1" x14ac:dyDescent="0.2">
      <c r="A7" s="148" t="s">
        <v>243</v>
      </c>
      <c r="C7" s="120" t="s">
        <v>40</v>
      </c>
      <c r="D7" s="120"/>
      <c r="E7" s="126">
        <v>18670</v>
      </c>
      <c r="F7" s="126">
        <v>5000</v>
      </c>
      <c r="G7" s="126">
        <v>5000</v>
      </c>
      <c r="H7" s="120" t="s">
        <v>331</v>
      </c>
      <c r="I7" s="124">
        <v>15</v>
      </c>
      <c r="J7" s="124"/>
      <c r="K7" s="118">
        <v>4</v>
      </c>
      <c r="L7" s="120" t="s">
        <v>244</v>
      </c>
      <c r="M7" s="120" t="s">
        <v>247</v>
      </c>
      <c r="N7" s="120" t="s">
        <v>242</v>
      </c>
      <c r="O7" s="120">
        <v>7200</v>
      </c>
      <c r="P7" s="120" t="s">
        <v>244</v>
      </c>
      <c r="Q7" s="120">
        <f>ROUNDUP(2000/150,0)+ROUNDUP(1000/70,0)+ROUNDUP(2400/250,0)+ROUNDUP(1800/250,0)</f>
        <v>47</v>
      </c>
      <c r="R7" s="120">
        <v>130</v>
      </c>
      <c r="S7" s="122">
        <f>F7/E7</f>
        <v>0.26780931976432781</v>
      </c>
      <c r="T7" s="124">
        <f>O7/E7</f>
        <v>0.38564542046063205</v>
      </c>
      <c r="U7" s="8"/>
      <c r="W7" s="120" t="s">
        <v>40</v>
      </c>
      <c r="X7" s="126">
        <f>R7-Q7</f>
        <v>83</v>
      </c>
    </row>
    <row r="8" spans="1:24" x14ac:dyDescent="0.2">
      <c r="A8" s="149"/>
      <c r="C8" s="121"/>
      <c r="D8" s="121"/>
      <c r="E8" s="127"/>
      <c r="F8" s="127"/>
      <c r="G8" s="127"/>
      <c r="H8" s="121"/>
      <c r="I8" s="125"/>
      <c r="J8" s="125"/>
      <c r="K8" s="119"/>
      <c r="L8" s="121"/>
      <c r="M8" s="121"/>
      <c r="N8" s="121"/>
      <c r="O8" s="121"/>
      <c r="P8" s="121"/>
      <c r="Q8" s="121"/>
      <c r="R8" s="121"/>
      <c r="S8" s="123"/>
      <c r="T8" s="125"/>
      <c r="U8" s="8"/>
      <c r="W8" s="121"/>
      <c r="X8" s="127"/>
    </row>
    <row r="9" spans="1:24" ht="12.75" customHeight="1" x14ac:dyDescent="0.2">
      <c r="A9" s="150" t="s">
        <v>250</v>
      </c>
      <c r="C9" s="120" t="s">
        <v>41</v>
      </c>
      <c r="D9" s="120"/>
      <c r="E9" s="126">
        <v>5735</v>
      </c>
      <c r="F9" s="126">
        <v>1400</v>
      </c>
      <c r="G9" s="126">
        <v>1400</v>
      </c>
      <c r="H9" s="120" t="s">
        <v>333</v>
      </c>
      <c r="I9" s="124">
        <v>16</v>
      </c>
      <c r="J9" s="124"/>
      <c r="K9" s="118">
        <v>2</v>
      </c>
      <c r="L9" s="120" t="s">
        <v>244</v>
      </c>
      <c r="M9" s="120" t="s">
        <v>248</v>
      </c>
      <c r="N9" s="120" t="s">
        <v>249</v>
      </c>
      <c r="O9" s="120">
        <v>4000</v>
      </c>
      <c r="P9" s="120" t="s">
        <v>244</v>
      </c>
      <c r="Q9" s="120">
        <f>ROUNDUP(O9/180,0)</f>
        <v>23</v>
      </c>
      <c r="R9" s="120">
        <v>48</v>
      </c>
      <c r="S9" s="122">
        <f>F9/E9</f>
        <v>0.24411508282476024</v>
      </c>
      <c r="T9" s="124">
        <f>O9/E9</f>
        <v>0.69747166521360071</v>
      </c>
      <c r="U9" s="8"/>
      <c r="W9" s="120" t="s">
        <v>41</v>
      </c>
      <c r="X9" s="126">
        <f>R9-Q9</f>
        <v>25</v>
      </c>
    </row>
    <row r="10" spans="1:24" x14ac:dyDescent="0.2">
      <c r="A10" s="151"/>
      <c r="C10" s="121"/>
      <c r="D10" s="121"/>
      <c r="E10" s="127"/>
      <c r="F10" s="127"/>
      <c r="G10" s="127"/>
      <c r="H10" s="121"/>
      <c r="I10" s="125"/>
      <c r="J10" s="125"/>
      <c r="K10" s="119"/>
      <c r="L10" s="121"/>
      <c r="M10" s="121"/>
      <c r="N10" s="121"/>
      <c r="O10" s="121"/>
      <c r="P10" s="121"/>
      <c r="Q10" s="121"/>
      <c r="R10" s="121"/>
      <c r="S10" s="123"/>
      <c r="T10" s="125"/>
      <c r="U10" s="8"/>
      <c r="W10" s="121"/>
      <c r="X10" s="127"/>
    </row>
    <row r="11" spans="1:24" ht="12.75" customHeight="1" x14ac:dyDescent="0.2">
      <c r="A11" s="150" t="s">
        <v>250</v>
      </c>
      <c r="C11" s="120" t="s">
        <v>42</v>
      </c>
      <c r="D11" s="120"/>
      <c r="E11" s="126">
        <v>18528</v>
      </c>
      <c r="F11" s="126">
        <v>3500</v>
      </c>
      <c r="G11" s="126">
        <v>3500</v>
      </c>
      <c r="H11" s="120" t="s">
        <v>332</v>
      </c>
      <c r="I11" s="124">
        <v>12</v>
      </c>
      <c r="J11" s="124"/>
      <c r="K11" s="118">
        <v>1</v>
      </c>
      <c r="L11" s="120" t="s">
        <v>244</v>
      </c>
      <c r="M11" s="120" t="s">
        <v>330</v>
      </c>
      <c r="N11" s="120" t="s">
        <v>249</v>
      </c>
      <c r="O11" s="120">
        <v>5000</v>
      </c>
      <c r="P11" s="120" t="s">
        <v>244</v>
      </c>
      <c r="Q11" s="120">
        <f>ROUNDUP(O11/100,0)</f>
        <v>50</v>
      </c>
      <c r="R11" s="120">
        <v>154</v>
      </c>
      <c r="S11" s="122">
        <f>F11/E11</f>
        <v>0.18890328151986183</v>
      </c>
      <c r="T11" s="124">
        <f>O11/E11</f>
        <v>0.26986183074265974</v>
      </c>
      <c r="U11" s="8"/>
      <c r="W11" s="120" t="s">
        <v>42</v>
      </c>
      <c r="X11" s="126">
        <f>R11-Q11</f>
        <v>104</v>
      </c>
    </row>
    <row r="12" spans="1:24" x14ac:dyDescent="0.2">
      <c r="A12" s="151"/>
      <c r="C12" s="121"/>
      <c r="D12" s="121"/>
      <c r="E12" s="127"/>
      <c r="F12" s="127"/>
      <c r="G12" s="127"/>
      <c r="H12" s="121"/>
      <c r="I12" s="125"/>
      <c r="J12" s="125"/>
      <c r="K12" s="119"/>
      <c r="L12" s="121"/>
      <c r="M12" s="121"/>
      <c r="N12" s="121"/>
      <c r="O12" s="121"/>
      <c r="P12" s="121"/>
      <c r="Q12" s="121"/>
      <c r="R12" s="121"/>
      <c r="S12" s="123"/>
      <c r="T12" s="125"/>
      <c r="U12" s="8"/>
      <c r="W12" s="121"/>
      <c r="X12" s="127"/>
    </row>
    <row r="13" spans="1:24" ht="12.75" customHeight="1" x14ac:dyDescent="0.2">
      <c r="A13" s="150" t="s">
        <v>250</v>
      </c>
      <c r="C13" s="120" t="s">
        <v>43</v>
      </c>
      <c r="D13" s="120"/>
      <c r="E13" s="126">
        <v>3944</v>
      </c>
      <c r="F13" s="126">
        <v>1700</v>
      </c>
      <c r="G13" s="126">
        <v>1700</v>
      </c>
      <c r="H13" s="120" t="s">
        <v>333</v>
      </c>
      <c r="I13" s="124">
        <v>16</v>
      </c>
      <c r="J13" s="124"/>
      <c r="K13" s="118">
        <v>2</v>
      </c>
      <c r="L13" s="120" t="s">
        <v>244</v>
      </c>
      <c r="M13" s="120" t="s">
        <v>248</v>
      </c>
      <c r="N13" s="120" t="s">
        <v>249</v>
      </c>
      <c r="O13" s="120">
        <v>4500</v>
      </c>
      <c r="P13" s="120" t="s">
        <v>244</v>
      </c>
      <c r="Q13" s="120">
        <f>ROUNDUP(O13/90,0)</f>
        <v>50</v>
      </c>
      <c r="R13" s="120" t="s">
        <v>244</v>
      </c>
      <c r="S13" s="122">
        <f>F13/E13</f>
        <v>0.43103448275862066</v>
      </c>
      <c r="T13" s="124">
        <f>O13/E13</f>
        <v>1.1409736308316429</v>
      </c>
      <c r="U13" s="8"/>
      <c r="W13" s="120" t="s">
        <v>43</v>
      </c>
      <c r="X13" s="126">
        <f>0-Q13</f>
        <v>-50</v>
      </c>
    </row>
    <row r="14" spans="1:24" x14ac:dyDescent="0.2">
      <c r="A14" s="151"/>
      <c r="C14" s="121"/>
      <c r="D14" s="121"/>
      <c r="E14" s="127"/>
      <c r="F14" s="127"/>
      <c r="G14" s="127"/>
      <c r="H14" s="121"/>
      <c r="I14" s="125"/>
      <c r="J14" s="125"/>
      <c r="K14" s="119"/>
      <c r="L14" s="121"/>
      <c r="M14" s="121"/>
      <c r="N14" s="121"/>
      <c r="O14" s="121"/>
      <c r="P14" s="121"/>
      <c r="Q14" s="121"/>
      <c r="R14" s="121"/>
      <c r="S14" s="123"/>
      <c r="T14" s="125"/>
      <c r="U14" s="8"/>
      <c r="W14" s="121"/>
      <c r="X14" s="127"/>
    </row>
    <row r="15" spans="1:24" ht="12.75" customHeight="1" x14ac:dyDescent="0.2">
      <c r="A15" s="150" t="s">
        <v>250</v>
      </c>
      <c r="C15" s="120" t="s">
        <v>44</v>
      </c>
      <c r="D15" s="120"/>
      <c r="E15" s="126">
        <v>3989</v>
      </c>
      <c r="F15" s="126">
        <v>1600</v>
      </c>
      <c r="G15" s="126">
        <v>1600</v>
      </c>
      <c r="H15" s="120" t="s">
        <v>334</v>
      </c>
      <c r="I15" s="124">
        <v>20</v>
      </c>
      <c r="J15" s="124"/>
      <c r="K15" s="118">
        <v>2</v>
      </c>
      <c r="L15" s="120" t="s">
        <v>244</v>
      </c>
      <c r="M15" s="120" t="s">
        <v>248</v>
      </c>
      <c r="N15" s="120" t="s">
        <v>249</v>
      </c>
      <c r="O15" s="120">
        <v>6300</v>
      </c>
      <c r="P15" s="120" t="s">
        <v>244</v>
      </c>
      <c r="Q15" s="120">
        <f>ROUNDUP(O15/90,0)</f>
        <v>70</v>
      </c>
      <c r="R15" s="120" t="s">
        <v>244</v>
      </c>
      <c r="S15" s="122">
        <f>F15/E15</f>
        <v>0.40110303334168967</v>
      </c>
      <c r="T15" s="124">
        <f>O15/E15</f>
        <v>1.579343193782903</v>
      </c>
      <c r="U15" s="8"/>
      <c r="W15" s="120" t="s">
        <v>44</v>
      </c>
      <c r="X15" s="126">
        <f>0-Q15</f>
        <v>-70</v>
      </c>
    </row>
    <row r="16" spans="1:24" x14ac:dyDescent="0.2">
      <c r="A16" s="151"/>
      <c r="C16" s="121"/>
      <c r="D16" s="121"/>
      <c r="E16" s="127"/>
      <c r="F16" s="127"/>
      <c r="G16" s="127"/>
      <c r="H16" s="121"/>
      <c r="I16" s="125"/>
      <c r="J16" s="125"/>
      <c r="K16" s="119"/>
      <c r="L16" s="121"/>
      <c r="M16" s="121"/>
      <c r="N16" s="121"/>
      <c r="O16" s="121"/>
      <c r="P16" s="121"/>
      <c r="Q16" s="121"/>
      <c r="R16" s="121"/>
      <c r="S16" s="123"/>
      <c r="T16" s="125"/>
      <c r="U16" s="8"/>
      <c r="W16" s="121"/>
      <c r="X16" s="127"/>
    </row>
    <row r="17" spans="1:24" ht="12.75" customHeight="1" x14ac:dyDescent="0.2">
      <c r="A17" s="148" t="s">
        <v>243</v>
      </c>
      <c r="C17" s="120" t="s">
        <v>45</v>
      </c>
      <c r="D17" s="120"/>
      <c r="E17" s="126">
        <v>45906</v>
      </c>
      <c r="F17" s="126">
        <v>4000</v>
      </c>
      <c r="G17" s="126">
        <v>4000</v>
      </c>
      <c r="H17" s="120" t="s">
        <v>331</v>
      </c>
      <c r="I17" s="124">
        <v>12</v>
      </c>
      <c r="J17" s="124"/>
      <c r="K17" s="118">
        <v>2</v>
      </c>
      <c r="L17" s="120" t="s">
        <v>244</v>
      </c>
      <c r="M17" s="120" t="s">
        <v>252</v>
      </c>
      <c r="N17" s="120" t="s">
        <v>242</v>
      </c>
      <c r="O17" s="152">
        <v>10000</v>
      </c>
      <c r="P17" s="120" t="s">
        <v>244</v>
      </c>
      <c r="Q17" s="120">
        <f>ROUNDUP(O17/400,0)+65</f>
        <v>90</v>
      </c>
      <c r="R17" s="120">
        <v>159</v>
      </c>
      <c r="S17" s="122">
        <f>F17/E17</f>
        <v>8.7134579357818154E-2</v>
      </c>
      <c r="T17" s="124">
        <f>O17/E17</f>
        <v>0.21783644839454538</v>
      </c>
      <c r="U17" s="8"/>
      <c r="W17" s="120" t="s">
        <v>45</v>
      </c>
      <c r="X17" s="126">
        <f>R17-Q17</f>
        <v>69</v>
      </c>
    </row>
    <row r="18" spans="1:24" x14ac:dyDescent="0.2">
      <c r="A18" s="149"/>
      <c r="C18" s="121"/>
      <c r="D18" s="121"/>
      <c r="E18" s="127"/>
      <c r="F18" s="127"/>
      <c r="G18" s="127"/>
      <c r="H18" s="121"/>
      <c r="I18" s="125"/>
      <c r="J18" s="125"/>
      <c r="K18" s="119"/>
      <c r="L18" s="121"/>
      <c r="M18" s="121"/>
      <c r="N18" s="121"/>
      <c r="O18" s="153"/>
      <c r="P18" s="121"/>
      <c r="Q18" s="121"/>
      <c r="R18" s="121"/>
      <c r="S18" s="123"/>
      <c r="T18" s="125"/>
      <c r="U18" s="8"/>
      <c r="W18" s="121"/>
      <c r="X18" s="127"/>
    </row>
    <row r="19" spans="1:24" ht="12.75" customHeight="1" x14ac:dyDescent="0.2">
      <c r="A19" s="148" t="s">
        <v>243</v>
      </c>
      <c r="C19" s="120" t="s">
        <v>46</v>
      </c>
      <c r="D19" s="120"/>
      <c r="E19" s="126">
        <v>9440</v>
      </c>
      <c r="F19" s="126">
        <v>3000</v>
      </c>
      <c r="G19" s="126">
        <v>3000</v>
      </c>
      <c r="H19" s="120" t="s">
        <v>332</v>
      </c>
      <c r="I19" s="124">
        <v>10</v>
      </c>
      <c r="J19" s="124"/>
      <c r="K19" s="118">
        <v>1</v>
      </c>
      <c r="L19" s="120" t="s">
        <v>244</v>
      </c>
      <c r="M19" s="120" t="s">
        <v>252</v>
      </c>
      <c r="N19" s="120" t="s">
        <v>242</v>
      </c>
      <c r="O19" s="152">
        <v>3800</v>
      </c>
      <c r="P19" s="120" t="s">
        <v>244</v>
      </c>
      <c r="Q19" s="120">
        <f>ROUNDUP(O19/280,0)</f>
        <v>14</v>
      </c>
      <c r="R19" s="120">
        <v>43</v>
      </c>
      <c r="S19" s="122">
        <f>F19/E19</f>
        <v>0.31779661016949151</v>
      </c>
      <c r="T19" s="124">
        <f>O19/E19</f>
        <v>0.40254237288135591</v>
      </c>
      <c r="U19" s="8"/>
      <c r="W19" s="120" t="s">
        <v>47</v>
      </c>
      <c r="X19" s="126">
        <f>R19-Q19</f>
        <v>29</v>
      </c>
    </row>
    <row r="20" spans="1:24" x14ac:dyDescent="0.2">
      <c r="A20" s="149"/>
      <c r="C20" s="121"/>
      <c r="D20" s="121"/>
      <c r="E20" s="127"/>
      <c r="F20" s="127"/>
      <c r="G20" s="127"/>
      <c r="H20" s="121"/>
      <c r="I20" s="125"/>
      <c r="J20" s="125"/>
      <c r="K20" s="119"/>
      <c r="L20" s="121"/>
      <c r="M20" s="121"/>
      <c r="N20" s="121"/>
      <c r="O20" s="153"/>
      <c r="P20" s="121"/>
      <c r="Q20" s="121"/>
      <c r="R20" s="121"/>
      <c r="S20" s="123"/>
      <c r="T20" s="125"/>
      <c r="U20" s="8"/>
      <c r="W20" s="121"/>
      <c r="X20" s="127"/>
    </row>
    <row r="21" spans="1:24" ht="12.75" customHeight="1" x14ac:dyDescent="0.2">
      <c r="A21" s="154" t="s">
        <v>255</v>
      </c>
      <c r="C21" s="120" t="s">
        <v>47</v>
      </c>
      <c r="D21" s="120"/>
      <c r="E21" s="126">
        <v>9252</v>
      </c>
      <c r="F21" s="126">
        <v>1800</v>
      </c>
      <c r="G21" s="126">
        <v>1800</v>
      </c>
      <c r="H21" s="120" t="s">
        <v>334</v>
      </c>
      <c r="I21" s="124">
        <v>19</v>
      </c>
      <c r="J21" s="124"/>
      <c r="K21" s="118">
        <v>4</v>
      </c>
      <c r="L21" s="120" t="s">
        <v>244</v>
      </c>
      <c r="M21" s="120" t="s">
        <v>253</v>
      </c>
      <c r="N21" s="120" t="s">
        <v>254</v>
      </c>
      <c r="O21" s="120">
        <v>7600</v>
      </c>
      <c r="P21" s="120">
        <f>ROUNDDOWN(O21/85,0)</f>
        <v>89</v>
      </c>
      <c r="Q21" s="120">
        <f>ROUNDUP(P21*1.5,0)</f>
        <v>134</v>
      </c>
      <c r="R21" s="120">
        <v>90</v>
      </c>
      <c r="S21" s="122">
        <f>F21/E21</f>
        <v>0.19455252918287938</v>
      </c>
      <c r="T21" s="124">
        <f>O21/E21</f>
        <v>0.82144401210549067</v>
      </c>
      <c r="U21" s="8" t="s">
        <v>338</v>
      </c>
      <c r="W21" s="120" t="s">
        <v>48</v>
      </c>
      <c r="X21" s="126">
        <f>R21-Q21</f>
        <v>-44</v>
      </c>
    </row>
    <row r="22" spans="1:24" x14ac:dyDescent="0.2">
      <c r="A22" s="155"/>
      <c r="C22" s="121"/>
      <c r="D22" s="121"/>
      <c r="E22" s="127"/>
      <c r="F22" s="127"/>
      <c r="G22" s="127"/>
      <c r="H22" s="121"/>
      <c r="I22" s="125"/>
      <c r="J22" s="125"/>
      <c r="K22" s="119"/>
      <c r="L22" s="121"/>
      <c r="M22" s="121"/>
      <c r="N22" s="121"/>
      <c r="O22" s="121"/>
      <c r="P22" s="121"/>
      <c r="Q22" s="121"/>
      <c r="R22" s="121"/>
      <c r="S22" s="123"/>
      <c r="T22" s="125"/>
      <c r="U22" s="8"/>
      <c r="W22" s="121"/>
      <c r="X22" s="127"/>
    </row>
    <row r="23" spans="1:24" ht="12.75" customHeight="1" x14ac:dyDescent="0.2">
      <c r="A23" s="154" t="s">
        <v>255</v>
      </c>
      <c r="C23" s="120" t="s">
        <v>48</v>
      </c>
      <c r="D23" s="120"/>
      <c r="E23" s="126">
        <v>3905</v>
      </c>
      <c r="F23" s="126">
        <v>950</v>
      </c>
      <c r="G23" s="126">
        <v>950</v>
      </c>
      <c r="H23" s="120" t="s">
        <v>331</v>
      </c>
      <c r="I23" s="124">
        <v>11</v>
      </c>
      <c r="J23" s="124"/>
      <c r="K23" s="118">
        <v>2</v>
      </c>
      <c r="L23" s="120" t="s">
        <v>244</v>
      </c>
      <c r="M23" s="120" t="s">
        <v>253</v>
      </c>
      <c r="N23" s="120" t="s">
        <v>254</v>
      </c>
      <c r="O23" s="120">
        <v>2800</v>
      </c>
      <c r="P23" s="120">
        <f>ROUNDDOWN(O23/85,0)</f>
        <v>32</v>
      </c>
      <c r="Q23" s="120">
        <f>ROUNDUP(P23*1.5,0)</f>
        <v>48</v>
      </c>
      <c r="R23" s="120">
        <v>32</v>
      </c>
      <c r="S23" s="122">
        <f>F23/E23</f>
        <v>0.24327784891165172</v>
      </c>
      <c r="T23" s="124">
        <f>O23/E23</f>
        <v>0.71702944942381563</v>
      </c>
      <c r="U23" s="8"/>
      <c r="W23" s="120" t="s">
        <v>48</v>
      </c>
      <c r="X23" s="126">
        <f>R23-Q23</f>
        <v>-16</v>
      </c>
    </row>
    <row r="24" spans="1:24" x14ac:dyDescent="0.2">
      <c r="A24" s="155"/>
      <c r="C24" s="121"/>
      <c r="D24" s="121"/>
      <c r="E24" s="127"/>
      <c r="F24" s="127"/>
      <c r="G24" s="127"/>
      <c r="H24" s="121"/>
      <c r="I24" s="125"/>
      <c r="J24" s="125"/>
      <c r="K24" s="119"/>
      <c r="L24" s="121"/>
      <c r="M24" s="121"/>
      <c r="N24" s="121"/>
      <c r="O24" s="121"/>
      <c r="P24" s="121"/>
      <c r="Q24" s="121"/>
      <c r="R24" s="121"/>
      <c r="S24" s="123"/>
      <c r="T24" s="125"/>
      <c r="U24" s="8"/>
      <c r="W24" s="121"/>
      <c r="X24" s="127"/>
    </row>
    <row r="25" spans="1:24" ht="12.75" customHeight="1" x14ac:dyDescent="0.2">
      <c r="A25" s="156" t="s">
        <v>258</v>
      </c>
      <c r="C25" s="120" t="s">
        <v>49</v>
      </c>
      <c r="D25" s="120"/>
      <c r="E25" s="126">
        <v>10101</v>
      </c>
      <c r="F25" s="126" t="s">
        <v>244</v>
      </c>
      <c r="G25" s="126" t="s">
        <v>244</v>
      </c>
      <c r="H25" s="120" t="s">
        <v>244</v>
      </c>
      <c r="I25" s="124" t="s">
        <v>244</v>
      </c>
      <c r="J25" s="124" t="s">
        <v>244</v>
      </c>
      <c r="K25" s="118" t="s">
        <v>244</v>
      </c>
      <c r="L25" s="120" t="s">
        <v>244</v>
      </c>
      <c r="M25" s="120" t="s">
        <v>256</v>
      </c>
      <c r="N25" s="120" t="s">
        <v>257</v>
      </c>
      <c r="O25" s="120" t="s">
        <v>244</v>
      </c>
      <c r="P25" s="120" t="s">
        <v>244</v>
      </c>
      <c r="Q25" s="120" t="s">
        <v>244</v>
      </c>
      <c r="R25" s="120" t="s">
        <v>244</v>
      </c>
      <c r="S25" s="122" t="s">
        <v>244</v>
      </c>
      <c r="T25" s="124" t="s">
        <v>244</v>
      </c>
      <c r="U25" s="8"/>
      <c r="W25" s="120" t="s">
        <v>49</v>
      </c>
      <c r="X25" s="126" t="s">
        <v>244</v>
      </c>
    </row>
    <row r="26" spans="1:24" x14ac:dyDescent="0.2">
      <c r="A26" s="157"/>
      <c r="C26" s="121"/>
      <c r="D26" s="121"/>
      <c r="E26" s="127"/>
      <c r="F26" s="127"/>
      <c r="G26" s="127"/>
      <c r="H26" s="121"/>
      <c r="I26" s="125"/>
      <c r="J26" s="125"/>
      <c r="K26" s="119"/>
      <c r="L26" s="121"/>
      <c r="M26" s="121"/>
      <c r="N26" s="121"/>
      <c r="O26" s="121"/>
      <c r="P26" s="121"/>
      <c r="Q26" s="121"/>
      <c r="R26" s="121"/>
      <c r="S26" s="123"/>
      <c r="T26" s="125"/>
      <c r="U26" s="8"/>
      <c r="W26" s="121"/>
      <c r="X26" s="127"/>
    </row>
    <row r="27" spans="1:24" ht="12.75" customHeight="1" x14ac:dyDescent="0.2">
      <c r="A27" s="156" t="s">
        <v>258</v>
      </c>
      <c r="C27" s="120" t="s">
        <v>50</v>
      </c>
      <c r="D27" s="120"/>
      <c r="E27" s="126">
        <v>4364</v>
      </c>
      <c r="F27" s="126" t="s">
        <v>244</v>
      </c>
      <c r="G27" s="126" t="s">
        <v>244</v>
      </c>
      <c r="H27" s="120" t="s">
        <v>244</v>
      </c>
      <c r="I27" s="124" t="s">
        <v>244</v>
      </c>
      <c r="J27" s="124" t="s">
        <v>244</v>
      </c>
      <c r="K27" s="118" t="s">
        <v>244</v>
      </c>
      <c r="L27" s="120" t="s">
        <v>244</v>
      </c>
      <c r="M27" s="120" t="s">
        <v>256</v>
      </c>
      <c r="N27" s="120" t="s">
        <v>257</v>
      </c>
      <c r="O27" s="120" t="s">
        <v>244</v>
      </c>
      <c r="P27" s="120" t="s">
        <v>244</v>
      </c>
      <c r="Q27" s="120" t="s">
        <v>244</v>
      </c>
      <c r="R27" s="120" t="s">
        <v>244</v>
      </c>
      <c r="S27" s="122" t="s">
        <v>244</v>
      </c>
      <c r="T27" s="124" t="s">
        <v>244</v>
      </c>
      <c r="U27" s="8"/>
      <c r="W27" s="120" t="s">
        <v>50</v>
      </c>
      <c r="X27" s="126" t="s">
        <v>244</v>
      </c>
    </row>
    <row r="28" spans="1:24" x14ac:dyDescent="0.2">
      <c r="A28" s="157"/>
      <c r="C28" s="121"/>
      <c r="D28" s="121"/>
      <c r="E28" s="127"/>
      <c r="F28" s="127"/>
      <c r="G28" s="127"/>
      <c r="H28" s="121"/>
      <c r="I28" s="125"/>
      <c r="J28" s="125"/>
      <c r="K28" s="119"/>
      <c r="L28" s="121"/>
      <c r="M28" s="121"/>
      <c r="N28" s="121"/>
      <c r="O28" s="121"/>
      <c r="P28" s="121"/>
      <c r="Q28" s="121"/>
      <c r="R28" s="121"/>
      <c r="S28" s="123"/>
      <c r="T28" s="125"/>
      <c r="U28" s="8"/>
      <c r="W28" s="121"/>
      <c r="X28" s="127"/>
    </row>
    <row r="29" spans="1:24" ht="12.75" customHeight="1" x14ac:dyDescent="0.2">
      <c r="A29" s="156" t="s">
        <v>258</v>
      </c>
      <c r="C29" s="120" t="s">
        <v>51</v>
      </c>
      <c r="D29" s="120"/>
      <c r="E29" s="126">
        <v>12058</v>
      </c>
      <c r="F29" s="126" t="s">
        <v>244</v>
      </c>
      <c r="G29" s="126" t="s">
        <v>244</v>
      </c>
      <c r="H29" s="120" t="s">
        <v>244</v>
      </c>
      <c r="I29" s="124" t="s">
        <v>244</v>
      </c>
      <c r="J29" s="124" t="s">
        <v>244</v>
      </c>
      <c r="K29" s="118" t="s">
        <v>244</v>
      </c>
      <c r="L29" s="120" t="s">
        <v>244</v>
      </c>
      <c r="M29" s="120" t="s">
        <v>256</v>
      </c>
      <c r="N29" s="120" t="s">
        <v>257</v>
      </c>
      <c r="O29" s="120" t="s">
        <v>244</v>
      </c>
      <c r="P29" s="120" t="s">
        <v>244</v>
      </c>
      <c r="Q29" s="120" t="s">
        <v>244</v>
      </c>
      <c r="R29" s="120" t="s">
        <v>244</v>
      </c>
      <c r="S29" s="122" t="s">
        <v>244</v>
      </c>
      <c r="T29" s="124" t="s">
        <v>244</v>
      </c>
      <c r="U29" s="8"/>
      <c r="W29" s="120" t="s">
        <v>51</v>
      </c>
      <c r="X29" s="126" t="s">
        <v>244</v>
      </c>
    </row>
    <row r="30" spans="1:24" x14ac:dyDescent="0.2">
      <c r="A30" s="157"/>
      <c r="C30" s="121"/>
      <c r="D30" s="121"/>
      <c r="E30" s="127"/>
      <c r="F30" s="127"/>
      <c r="G30" s="127"/>
      <c r="H30" s="121"/>
      <c r="I30" s="125"/>
      <c r="J30" s="125"/>
      <c r="K30" s="119"/>
      <c r="L30" s="121"/>
      <c r="M30" s="121"/>
      <c r="N30" s="121"/>
      <c r="O30" s="121"/>
      <c r="P30" s="121"/>
      <c r="Q30" s="121"/>
      <c r="R30" s="121"/>
      <c r="S30" s="123"/>
      <c r="T30" s="125"/>
      <c r="U30" s="8"/>
      <c r="W30" s="121"/>
      <c r="X30" s="127"/>
    </row>
    <row r="31" spans="1:24" ht="12.75" customHeight="1" x14ac:dyDescent="0.2">
      <c r="A31" s="143" t="s">
        <v>261</v>
      </c>
      <c r="C31" s="120" t="s">
        <v>52</v>
      </c>
      <c r="D31" s="120"/>
      <c r="E31" s="126">
        <v>20489</v>
      </c>
      <c r="F31" s="126" t="s">
        <v>244</v>
      </c>
      <c r="G31" s="126" t="s">
        <v>244</v>
      </c>
      <c r="H31" s="120" t="s">
        <v>244</v>
      </c>
      <c r="I31" s="124" t="s">
        <v>244</v>
      </c>
      <c r="J31" s="124" t="s">
        <v>244</v>
      </c>
      <c r="K31" s="118" t="s">
        <v>244</v>
      </c>
      <c r="L31" s="120" t="s">
        <v>244</v>
      </c>
      <c r="M31" s="120" t="s">
        <v>259</v>
      </c>
      <c r="N31" s="120" t="s">
        <v>260</v>
      </c>
      <c r="O31" s="120" t="s">
        <v>244</v>
      </c>
      <c r="P31" s="120" t="s">
        <v>244</v>
      </c>
      <c r="Q31" s="120" t="s">
        <v>244</v>
      </c>
      <c r="R31" s="120">
        <v>51</v>
      </c>
      <c r="S31" s="122" t="s">
        <v>244</v>
      </c>
      <c r="T31" s="124" t="s">
        <v>244</v>
      </c>
      <c r="U31" s="8"/>
      <c r="W31" s="120" t="s">
        <v>52</v>
      </c>
      <c r="X31" s="126">
        <f>R31-0</f>
        <v>51</v>
      </c>
    </row>
    <row r="32" spans="1:24" x14ac:dyDescent="0.2">
      <c r="A32" s="144"/>
      <c r="C32" s="121"/>
      <c r="D32" s="121"/>
      <c r="E32" s="127"/>
      <c r="F32" s="127"/>
      <c r="G32" s="127"/>
      <c r="H32" s="121"/>
      <c r="I32" s="125"/>
      <c r="J32" s="125"/>
      <c r="K32" s="119"/>
      <c r="L32" s="121"/>
      <c r="M32" s="121"/>
      <c r="N32" s="121"/>
      <c r="O32" s="121"/>
      <c r="P32" s="121"/>
      <c r="Q32" s="121"/>
      <c r="R32" s="121"/>
      <c r="S32" s="123"/>
      <c r="T32" s="125"/>
      <c r="U32" s="8"/>
      <c r="W32" s="121"/>
      <c r="X32" s="127"/>
    </row>
    <row r="33" spans="1:24" ht="12.75" customHeight="1" x14ac:dyDescent="0.2">
      <c r="A33" s="143" t="s">
        <v>261</v>
      </c>
      <c r="C33" s="120" t="s">
        <v>53</v>
      </c>
      <c r="D33" s="120"/>
      <c r="E33" s="126">
        <v>11828</v>
      </c>
      <c r="F33" s="126" t="s">
        <v>244</v>
      </c>
      <c r="G33" s="126" t="s">
        <v>244</v>
      </c>
      <c r="H33" s="120" t="s">
        <v>244</v>
      </c>
      <c r="I33" s="124" t="s">
        <v>244</v>
      </c>
      <c r="J33" s="124" t="s">
        <v>244</v>
      </c>
      <c r="K33" s="118" t="s">
        <v>244</v>
      </c>
      <c r="L33" s="120" t="s">
        <v>244</v>
      </c>
      <c r="M33" s="120" t="s">
        <v>259</v>
      </c>
      <c r="N33" s="120" t="s">
        <v>260</v>
      </c>
      <c r="O33" s="120" t="s">
        <v>244</v>
      </c>
      <c r="P33" s="120" t="s">
        <v>244</v>
      </c>
      <c r="Q33" s="120" t="s">
        <v>244</v>
      </c>
      <c r="R33" s="120" t="s">
        <v>244</v>
      </c>
      <c r="S33" s="122" t="s">
        <v>244</v>
      </c>
      <c r="T33" s="124" t="s">
        <v>244</v>
      </c>
      <c r="U33" s="8"/>
      <c r="W33" s="120" t="s">
        <v>53</v>
      </c>
      <c r="X33" s="126" t="s">
        <v>244</v>
      </c>
    </row>
    <row r="34" spans="1:24" x14ac:dyDescent="0.2">
      <c r="A34" s="144"/>
      <c r="C34" s="121"/>
      <c r="D34" s="121"/>
      <c r="E34" s="127"/>
      <c r="F34" s="127"/>
      <c r="G34" s="127"/>
      <c r="H34" s="121"/>
      <c r="I34" s="125"/>
      <c r="J34" s="125"/>
      <c r="K34" s="119"/>
      <c r="L34" s="121"/>
      <c r="M34" s="121"/>
      <c r="N34" s="121"/>
      <c r="O34" s="121"/>
      <c r="P34" s="121"/>
      <c r="Q34" s="121"/>
      <c r="R34" s="121"/>
      <c r="S34" s="123"/>
      <c r="T34" s="125"/>
      <c r="U34" s="8"/>
      <c r="W34" s="121"/>
      <c r="X34" s="127"/>
    </row>
    <row r="35" spans="1:24" ht="12.75" customHeight="1" x14ac:dyDescent="0.2">
      <c r="A35" s="154" t="s">
        <v>255</v>
      </c>
      <c r="C35" s="120" t="s">
        <v>54</v>
      </c>
      <c r="D35" s="120"/>
      <c r="E35" s="126">
        <v>14899</v>
      </c>
      <c r="F35" s="126">
        <v>2800</v>
      </c>
      <c r="G35" s="126">
        <v>2800</v>
      </c>
      <c r="H35" s="120" t="s">
        <v>333</v>
      </c>
      <c r="I35" s="124">
        <v>15</v>
      </c>
      <c r="J35" s="124"/>
      <c r="K35" s="118">
        <v>4</v>
      </c>
      <c r="L35" s="120" t="s">
        <v>244</v>
      </c>
      <c r="M35" s="120" t="s">
        <v>253</v>
      </c>
      <c r="N35" s="120" t="s">
        <v>254</v>
      </c>
      <c r="O35" s="120">
        <v>8500</v>
      </c>
      <c r="P35" s="120">
        <f>ROUNDDOWN(O35/85,0)</f>
        <v>100</v>
      </c>
      <c r="Q35" s="120">
        <f>ROUNDUP(P35*1.5,0)</f>
        <v>150</v>
      </c>
      <c r="R35" s="120">
        <v>113</v>
      </c>
      <c r="S35" s="122">
        <f>F35/E35</f>
        <v>0.18793207597825357</v>
      </c>
      <c r="T35" s="124">
        <f>O35/E35</f>
        <v>0.57050808779112694</v>
      </c>
      <c r="U35" s="8" t="s">
        <v>393</v>
      </c>
      <c r="W35" s="120" t="s">
        <v>54</v>
      </c>
      <c r="X35" s="126">
        <f>R35-Q35</f>
        <v>-37</v>
      </c>
    </row>
    <row r="36" spans="1:24" x14ac:dyDescent="0.2">
      <c r="A36" s="155"/>
      <c r="C36" s="121"/>
      <c r="D36" s="121"/>
      <c r="E36" s="127"/>
      <c r="F36" s="127"/>
      <c r="G36" s="127"/>
      <c r="H36" s="121"/>
      <c r="I36" s="125"/>
      <c r="J36" s="125"/>
      <c r="K36" s="119"/>
      <c r="L36" s="121"/>
      <c r="M36" s="121"/>
      <c r="N36" s="121"/>
      <c r="O36" s="121"/>
      <c r="P36" s="121"/>
      <c r="Q36" s="121"/>
      <c r="R36" s="121"/>
      <c r="S36" s="123"/>
      <c r="T36" s="125"/>
      <c r="U36" s="8"/>
      <c r="W36" s="121"/>
      <c r="X36" s="127"/>
    </row>
    <row r="37" spans="1:24" ht="12.75" customHeight="1" x14ac:dyDescent="0.2">
      <c r="A37" s="154" t="s">
        <v>255</v>
      </c>
      <c r="C37" s="120" t="s">
        <v>55</v>
      </c>
      <c r="D37" s="120"/>
      <c r="E37" s="126">
        <v>7041</v>
      </c>
      <c r="F37" s="126">
        <v>1200</v>
      </c>
      <c r="G37" s="126">
        <v>1200</v>
      </c>
      <c r="H37" s="120" t="s">
        <v>334</v>
      </c>
      <c r="I37" s="124">
        <v>19</v>
      </c>
      <c r="J37" s="124"/>
      <c r="K37" s="118">
        <v>2</v>
      </c>
      <c r="L37" s="120" t="s">
        <v>244</v>
      </c>
      <c r="M37" s="120" t="s">
        <v>253</v>
      </c>
      <c r="N37" s="120" t="s">
        <v>254</v>
      </c>
      <c r="O37" s="120">
        <v>5500</v>
      </c>
      <c r="P37" s="120">
        <f>ROUNDDOWN(O37/85,0)</f>
        <v>64</v>
      </c>
      <c r="Q37" s="120">
        <f>ROUNDUP(P37*1.5,0)</f>
        <v>96</v>
      </c>
      <c r="R37" s="120">
        <v>70</v>
      </c>
      <c r="S37" s="122">
        <f>F37/E37</f>
        <v>0.17043033659991477</v>
      </c>
      <c r="T37" s="124">
        <f>O37/E37</f>
        <v>0.78113904274960944</v>
      </c>
      <c r="U37" s="8" t="s">
        <v>337</v>
      </c>
      <c r="W37" s="120" t="s">
        <v>56</v>
      </c>
      <c r="X37" s="126">
        <f>R37-Q37</f>
        <v>-26</v>
      </c>
    </row>
    <row r="38" spans="1:24" x14ac:dyDescent="0.2">
      <c r="A38" s="155"/>
      <c r="C38" s="121"/>
      <c r="D38" s="121"/>
      <c r="E38" s="127"/>
      <c r="F38" s="127"/>
      <c r="G38" s="127"/>
      <c r="H38" s="121"/>
      <c r="I38" s="125"/>
      <c r="J38" s="125"/>
      <c r="K38" s="119"/>
      <c r="L38" s="121"/>
      <c r="M38" s="121"/>
      <c r="N38" s="121"/>
      <c r="O38" s="121"/>
      <c r="P38" s="121"/>
      <c r="Q38" s="121"/>
      <c r="R38" s="121"/>
      <c r="S38" s="123"/>
      <c r="T38" s="125"/>
      <c r="U38" s="8"/>
      <c r="W38" s="121"/>
      <c r="X38" s="127"/>
    </row>
    <row r="39" spans="1:24" ht="12.75" customHeight="1" x14ac:dyDescent="0.2">
      <c r="A39" s="154" t="s">
        <v>255</v>
      </c>
      <c r="C39" s="120" t="s">
        <v>56</v>
      </c>
      <c r="D39" s="120"/>
      <c r="E39" s="126">
        <v>11073</v>
      </c>
      <c r="F39" s="126">
        <v>1700</v>
      </c>
      <c r="G39" s="126">
        <v>1700</v>
      </c>
      <c r="H39" s="120" t="s">
        <v>334</v>
      </c>
      <c r="I39" s="124">
        <v>19</v>
      </c>
      <c r="J39" s="124"/>
      <c r="K39" s="118">
        <v>3</v>
      </c>
      <c r="L39" s="120" t="s">
        <v>244</v>
      </c>
      <c r="M39" s="120" t="s">
        <v>253</v>
      </c>
      <c r="N39" s="120" t="s">
        <v>254</v>
      </c>
      <c r="O39" s="120">
        <v>8300</v>
      </c>
      <c r="P39" s="120">
        <f>ROUNDDOWN(O39/85,0)</f>
        <v>97</v>
      </c>
      <c r="Q39" s="120">
        <f>ROUNDUP(P39*1.5,0)</f>
        <v>146</v>
      </c>
      <c r="R39" s="120">
        <v>117</v>
      </c>
      <c r="S39" s="122">
        <f>F39/E39</f>
        <v>0.15352659622505194</v>
      </c>
      <c r="T39" s="124">
        <f>O39/E39</f>
        <v>0.74957102862819469</v>
      </c>
      <c r="U39" s="8" t="s">
        <v>394</v>
      </c>
      <c r="W39" s="120" t="s">
        <v>57</v>
      </c>
      <c r="X39" s="126">
        <f>R39-Q39</f>
        <v>-29</v>
      </c>
    </row>
    <row r="40" spans="1:24" x14ac:dyDescent="0.2">
      <c r="A40" s="155"/>
      <c r="C40" s="121"/>
      <c r="D40" s="121"/>
      <c r="E40" s="127"/>
      <c r="F40" s="127"/>
      <c r="G40" s="127"/>
      <c r="H40" s="121"/>
      <c r="I40" s="125"/>
      <c r="J40" s="125"/>
      <c r="K40" s="119"/>
      <c r="L40" s="121"/>
      <c r="M40" s="121"/>
      <c r="N40" s="121"/>
      <c r="O40" s="121"/>
      <c r="P40" s="121"/>
      <c r="Q40" s="121"/>
      <c r="R40" s="121"/>
      <c r="S40" s="123"/>
      <c r="T40" s="125"/>
      <c r="U40" s="8"/>
      <c r="W40" s="121"/>
      <c r="X40" s="127"/>
    </row>
    <row r="41" spans="1:24" ht="12.75" customHeight="1" x14ac:dyDescent="0.2">
      <c r="A41" s="154" t="s">
        <v>255</v>
      </c>
      <c r="C41" s="120" t="s">
        <v>57</v>
      </c>
      <c r="D41" s="120"/>
      <c r="E41" s="126">
        <v>9526</v>
      </c>
      <c r="F41" s="126">
        <v>1700</v>
      </c>
      <c r="G41" s="126">
        <v>1700</v>
      </c>
      <c r="H41" s="120" t="s">
        <v>334</v>
      </c>
      <c r="I41" s="124">
        <v>19</v>
      </c>
      <c r="J41" s="124"/>
      <c r="K41" s="118">
        <v>3</v>
      </c>
      <c r="L41" s="120" t="s">
        <v>244</v>
      </c>
      <c r="M41" s="120" t="s">
        <v>253</v>
      </c>
      <c r="N41" s="120" t="s">
        <v>254</v>
      </c>
      <c r="O41" s="120">
        <v>8300</v>
      </c>
      <c r="P41" s="120">
        <f>ROUNDDOWN(O41/85,0)</f>
        <v>97</v>
      </c>
      <c r="Q41" s="120">
        <f>ROUNDUP(P41*1.5,0)</f>
        <v>146</v>
      </c>
      <c r="R41" s="120">
        <v>111</v>
      </c>
      <c r="S41" s="122">
        <f>F41/E41</f>
        <v>0.17845895444047868</v>
      </c>
      <c r="T41" s="124">
        <f>O41/E41</f>
        <v>0.87129960109174887</v>
      </c>
      <c r="U41" s="8" t="s">
        <v>327</v>
      </c>
      <c r="W41" s="120" t="s">
        <v>58</v>
      </c>
      <c r="X41" s="126">
        <f>R41-Q41</f>
        <v>-35</v>
      </c>
    </row>
    <row r="42" spans="1:24" x14ac:dyDescent="0.2">
      <c r="A42" s="155"/>
      <c r="C42" s="121"/>
      <c r="D42" s="121"/>
      <c r="E42" s="127"/>
      <c r="F42" s="127"/>
      <c r="G42" s="127"/>
      <c r="H42" s="121"/>
      <c r="I42" s="125"/>
      <c r="J42" s="125"/>
      <c r="K42" s="119"/>
      <c r="L42" s="121"/>
      <c r="M42" s="121"/>
      <c r="N42" s="121"/>
      <c r="O42" s="121"/>
      <c r="P42" s="121"/>
      <c r="Q42" s="121"/>
      <c r="R42" s="121"/>
      <c r="S42" s="123"/>
      <c r="T42" s="125"/>
      <c r="U42" s="8"/>
      <c r="W42" s="121"/>
      <c r="X42" s="127"/>
    </row>
    <row r="43" spans="1:24" ht="12.75" customHeight="1" x14ac:dyDescent="0.2">
      <c r="A43" s="154" t="s">
        <v>255</v>
      </c>
      <c r="C43" s="120" t="s">
        <v>58</v>
      </c>
      <c r="D43" s="120"/>
      <c r="E43" s="126">
        <v>10597</v>
      </c>
      <c r="F43" s="126">
        <v>2000</v>
      </c>
      <c r="G43" s="126">
        <v>2000</v>
      </c>
      <c r="H43" s="120" t="s">
        <v>334</v>
      </c>
      <c r="I43" s="124">
        <v>19</v>
      </c>
      <c r="J43" s="124"/>
      <c r="K43" s="118">
        <v>4</v>
      </c>
      <c r="L43" s="120" t="s">
        <v>244</v>
      </c>
      <c r="M43" s="120" t="s">
        <v>253</v>
      </c>
      <c r="N43" s="120" t="s">
        <v>254</v>
      </c>
      <c r="O43" s="120">
        <v>7700</v>
      </c>
      <c r="P43" s="120">
        <f>ROUNDDOWN(O43/85,0)</f>
        <v>90</v>
      </c>
      <c r="Q43" s="120">
        <f>ROUNDUP(P43*1.5,0)</f>
        <v>135</v>
      </c>
      <c r="R43" s="120">
        <v>104</v>
      </c>
      <c r="S43" s="122">
        <f>F43/E43</f>
        <v>0.18873266018684534</v>
      </c>
      <c r="T43" s="124">
        <f>O43/E43</f>
        <v>0.72662074171935453</v>
      </c>
      <c r="U43" s="8" t="s">
        <v>327</v>
      </c>
      <c r="W43" s="120" t="s">
        <v>59</v>
      </c>
      <c r="X43" s="126">
        <f>R43-Q43</f>
        <v>-31</v>
      </c>
    </row>
    <row r="44" spans="1:24" x14ac:dyDescent="0.2">
      <c r="A44" s="155"/>
      <c r="C44" s="121"/>
      <c r="D44" s="121"/>
      <c r="E44" s="127"/>
      <c r="F44" s="127"/>
      <c r="G44" s="127"/>
      <c r="H44" s="121"/>
      <c r="I44" s="125"/>
      <c r="J44" s="125"/>
      <c r="K44" s="119"/>
      <c r="L44" s="121"/>
      <c r="M44" s="121"/>
      <c r="N44" s="121"/>
      <c r="O44" s="121"/>
      <c r="P44" s="121"/>
      <c r="Q44" s="121"/>
      <c r="R44" s="121"/>
      <c r="S44" s="123"/>
      <c r="T44" s="125"/>
      <c r="U44" s="8"/>
      <c r="W44" s="121"/>
      <c r="X44" s="127"/>
    </row>
    <row r="45" spans="1:24" ht="12.75" customHeight="1" x14ac:dyDescent="0.2">
      <c r="A45" s="154" t="s">
        <v>255</v>
      </c>
      <c r="C45" s="120" t="s">
        <v>59</v>
      </c>
      <c r="D45" s="120"/>
      <c r="E45" s="126">
        <v>5575</v>
      </c>
      <c r="F45" s="126">
        <v>1100</v>
      </c>
      <c r="G45" s="126">
        <v>1100</v>
      </c>
      <c r="H45" s="120" t="s">
        <v>334</v>
      </c>
      <c r="I45" s="124">
        <v>19</v>
      </c>
      <c r="J45" s="124"/>
      <c r="K45" s="118">
        <v>2</v>
      </c>
      <c r="L45" s="120" t="s">
        <v>244</v>
      </c>
      <c r="M45" s="120" t="s">
        <v>253</v>
      </c>
      <c r="N45" s="120" t="s">
        <v>254</v>
      </c>
      <c r="O45" s="120">
        <v>4500</v>
      </c>
      <c r="P45" s="120">
        <f>ROUNDDOWN(O45/85,0)</f>
        <v>52</v>
      </c>
      <c r="Q45" s="120">
        <f>ROUNDUP(P45*1.5,0)</f>
        <v>78</v>
      </c>
      <c r="R45" s="120">
        <v>53</v>
      </c>
      <c r="S45" s="122">
        <f>F45/E45</f>
        <v>0.19730941704035873</v>
      </c>
      <c r="T45" s="124">
        <f>O45/E45</f>
        <v>0.80717488789237668</v>
      </c>
      <c r="U45" s="8" t="s">
        <v>338</v>
      </c>
      <c r="W45" s="120" t="s">
        <v>60</v>
      </c>
      <c r="X45" s="126">
        <f>R45-Q45</f>
        <v>-25</v>
      </c>
    </row>
    <row r="46" spans="1:24" x14ac:dyDescent="0.2">
      <c r="A46" s="155"/>
      <c r="C46" s="121"/>
      <c r="D46" s="121"/>
      <c r="E46" s="127"/>
      <c r="F46" s="127"/>
      <c r="G46" s="127"/>
      <c r="H46" s="121"/>
      <c r="I46" s="125"/>
      <c r="J46" s="125"/>
      <c r="K46" s="119"/>
      <c r="L46" s="121"/>
      <c r="M46" s="121"/>
      <c r="N46" s="121"/>
      <c r="O46" s="121"/>
      <c r="P46" s="121"/>
      <c r="Q46" s="121"/>
      <c r="R46" s="121"/>
      <c r="S46" s="123"/>
      <c r="T46" s="125"/>
      <c r="U46" s="8"/>
      <c r="W46" s="121"/>
      <c r="X46" s="127"/>
    </row>
    <row r="47" spans="1:24" ht="12.75" customHeight="1" x14ac:dyDescent="0.2">
      <c r="A47" s="154" t="s">
        <v>255</v>
      </c>
      <c r="C47" s="120" t="s">
        <v>60</v>
      </c>
      <c r="D47" s="120"/>
      <c r="E47" s="126">
        <v>5396</v>
      </c>
      <c r="F47" s="126">
        <v>1100</v>
      </c>
      <c r="G47" s="126">
        <v>1100</v>
      </c>
      <c r="H47" s="120" t="s">
        <v>334</v>
      </c>
      <c r="I47" s="124">
        <v>19</v>
      </c>
      <c r="J47" s="124"/>
      <c r="K47" s="118">
        <v>2</v>
      </c>
      <c r="L47" s="120" t="s">
        <v>244</v>
      </c>
      <c r="M47" s="120" t="s">
        <v>253</v>
      </c>
      <c r="N47" s="120" t="s">
        <v>254</v>
      </c>
      <c r="O47" s="120">
        <v>4500</v>
      </c>
      <c r="P47" s="120">
        <f>ROUNDDOWN(O47/85,0)</f>
        <v>52</v>
      </c>
      <c r="Q47" s="120">
        <f>ROUNDUP(P47*1.5,0)</f>
        <v>78</v>
      </c>
      <c r="R47" s="120">
        <v>53</v>
      </c>
      <c r="S47" s="122">
        <f>F47/E47</f>
        <v>0.20385470719051149</v>
      </c>
      <c r="T47" s="124">
        <f>O47/E47</f>
        <v>0.83395107487027431</v>
      </c>
      <c r="U47" s="8" t="s">
        <v>338</v>
      </c>
      <c r="W47" s="120" t="s">
        <v>61</v>
      </c>
      <c r="X47" s="126">
        <f>R47-Q47</f>
        <v>-25</v>
      </c>
    </row>
    <row r="48" spans="1:24" x14ac:dyDescent="0.2">
      <c r="A48" s="155"/>
      <c r="C48" s="121"/>
      <c r="D48" s="121"/>
      <c r="E48" s="127"/>
      <c r="F48" s="127"/>
      <c r="G48" s="127"/>
      <c r="H48" s="121"/>
      <c r="I48" s="125"/>
      <c r="J48" s="125"/>
      <c r="K48" s="119"/>
      <c r="L48" s="121"/>
      <c r="M48" s="121"/>
      <c r="N48" s="121"/>
      <c r="O48" s="121"/>
      <c r="P48" s="121"/>
      <c r="Q48" s="121"/>
      <c r="R48" s="121"/>
      <c r="S48" s="123"/>
      <c r="T48" s="125"/>
      <c r="U48" s="8"/>
      <c r="W48" s="121"/>
      <c r="X48" s="127"/>
    </row>
    <row r="49" spans="1:24" ht="12.75" customHeight="1" x14ac:dyDescent="0.2">
      <c r="A49" s="154" t="s">
        <v>255</v>
      </c>
      <c r="C49" s="120" t="s">
        <v>61</v>
      </c>
      <c r="D49" s="120"/>
      <c r="E49" s="126">
        <v>4554</v>
      </c>
      <c r="F49" s="126">
        <v>1000</v>
      </c>
      <c r="G49" s="126">
        <v>1000</v>
      </c>
      <c r="H49" s="120" t="s">
        <v>333</v>
      </c>
      <c r="I49" s="124">
        <v>15</v>
      </c>
      <c r="J49" s="124"/>
      <c r="K49" s="118">
        <v>2</v>
      </c>
      <c r="L49" s="120" t="s">
        <v>244</v>
      </c>
      <c r="M49" s="120" t="s">
        <v>253</v>
      </c>
      <c r="N49" s="120" t="s">
        <v>254</v>
      </c>
      <c r="O49" s="120">
        <v>3100</v>
      </c>
      <c r="P49" s="120">
        <f>ROUNDDOWN(O49/85,0)</f>
        <v>36</v>
      </c>
      <c r="Q49" s="120">
        <f>ROUNDUP(P49*1.5,0)</f>
        <v>54</v>
      </c>
      <c r="R49" s="120">
        <v>40</v>
      </c>
      <c r="S49" s="122">
        <f>F49/E49</f>
        <v>0.21958717610891523</v>
      </c>
      <c r="T49" s="124">
        <f>O49/E49</f>
        <v>0.68072024593763725</v>
      </c>
      <c r="U49" s="8" t="s">
        <v>339</v>
      </c>
      <c r="W49" s="120" t="s">
        <v>62</v>
      </c>
      <c r="X49" s="126">
        <f>R49-Q49</f>
        <v>-14</v>
      </c>
    </row>
    <row r="50" spans="1:24" x14ac:dyDescent="0.2">
      <c r="A50" s="155"/>
      <c r="C50" s="121"/>
      <c r="D50" s="121"/>
      <c r="E50" s="127"/>
      <c r="F50" s="127"/>
      <c r="G50" s="127"/>
      <c r="H50" s="121"/>
      <c r="I50" s="125"/>
      <c r="J50" s="125"/>
      <c r="K50" s="119"/>
      <c r="L50" s="121"/>
      <c r="M50" s="121"/>
      <c r="N50" s="121"/>
      <c r="O50" s="121"/>
      <c r="P50" s="121"/>
      <c r="Q50" s="121"/>
      <c r="R50" s="121"/>
      <c r="S50" s="123"/>
      <c r="T50" s="125"/>
      <c r="U50" s="8"/>
      <c r="W50" s="121"/>
      <c r="X50" s="127"/>
    </row>
    <row r="51" spans="1:24" ht="12.75" customHeight="1" x14ac:dyDescent="0.2">
      <c r="A51" s="154" t="s">
        <v>255</v>
      </c>
      <c r="C51" s="120" t="s">
        <v>62</v>
      </c>
      <c r="D51" s="120"/>
      <c r="E51" s="126">
        <v>3563</v>
      </c>
      <c r="F51" s="126">
        <v>1000</v>
      </c>
      <c r="G51" s="126">
        <v>1000</v>
      </c>
      <c r="H51" s="120" t="s">
        <v>334</v>
      </c>
      <c r="I51" s="124">
        <v>19</v>
      </c>
      <c r="J51" s="124"/>
      <c r="K51" s="118">
        <v>2</v>
      </c>
      <c r="L51" s="120" t="s">
        <v>244</v>
      </c>
      <c r="M51" s="120" t="s">
        <v>253</v>
      </c>
      <c r="N51" s="120" t="s">
        <v>254</v>
      </c>
      <c r="O51" s="120">
        <v>4000</v>
      </c>
      <c r="P51" s="120">
        <f>ROUNDDOWN(O51/85,0)</f>
        <v>47</v>
      </c>
      <c r="Q51" s="120">
        <f>ROUNDUP(P51*1.5,0)</f>
        <v>71</v>
      </c>
      <c r="R51" s="120">
        <v>10</v>
      </c>
      <c r="S51" s="122">
        <f>F51/E51</f>
        <v>0.28066236317709797</v>
      </c>
      <c r="T51" s="124">
        <f>O51/E51</f>
        <v>1.1226494527083919</v>
      </c>
      <c r="U51" s="8"/>
      <c r="W51" s="120" t="s">
        <v>63</v>
      </c>
      <c r="X51" s="126">
        <f>R51-Q51</f>
        <v>-61</v>
      </c>
    </row>
    <row r="52" spans="1:24" x14ac:dyDescent="0.2">
      <c r="A52" s="155"/>
      <c r="C52" s="121"/>
      <c r="D52" s="121"/>
      <c r="E52" s="127"/>
      <c r="F52" s="127"/>
      <c r="G52" s="127"/>
      <c r="H52" s="121"/>
      <c r="I52" s="125"/>
      <c r="J52" s="125"/>
      <c r="K52" s="119"/>
      <c r="L52" s="121"/>
      <c r="M52" s="121"/>
      <c r="N52" s="121"/>
      <c r="O52" s="121"/>
      <c r="P52" s="121"/>
      <c r="Q52" s="121"/>
      <c r="R52" s="121"/>
      <c r="S52" s="123"/>
      <c r="T52" s="125"/>
      <c r="U52" s="8"/>
      <c r="W52" s="121"/>
      <c r="X52" s="127"/>
    </row>
    <row r="53" spans="1:24" ht="12.75" customHeight="1" x14ac:dyDescent="0.2">
      <c r="A53" s="154" t="s">
        <v>255</v>
      </c>
      <c r="C53" s="120" t="s">
        <v>63</v>
      </c>
      <c r="D53" s="120"/>
      <c r="E53" s="126">
        <v>5125</v>
      </c>
      <c r="F53" s="126">
        <v>1100</v>
      </c>
      <c r="G53" s="126">
        <v>1100</v>
      </c>
      <c r="H53" s="120" t="s">
        <v>334</v>
      </c>
      <c r="I53" s="124">
        <v>19</v>
      </c>
      <c r="J53" s="124"/>
      <c r="K53" s="118">
        <v>2</v>
      </c>
      <c r="L53" s="120" t="s">
        <v>244</v>
      </c>
      <c r="M53" s="120" t="s">
        <v>253</v>
      </c>
      <c r="N53" s="120" t="s">
        <v>254</v>
      </c>
      <c r="O53" s="120">
        <v>4500</v>
      </c>
      <c r="P53" s="120">
        <f>ROUNDDOWN(O53/85,0)</f>
        <v>52</v>
      </c>
      <c r="Q53" s="120">
        <f>ROUNDUP(P53*1.5,0)</f>
        <v>78</v>
      </c>
      <c r="R53" s="120">
        <v>54</v>
      </c>
      <c r="S53" s="122">
        <f>F53/E53</f>
        <v>0.21463414634146341</v>
      </c>
      <c r="T53" s="124">
        <f>O53/E53</f>
        <v>0.87804878048780488</v>
      </c>
      <c r="U53" s="8" t="s">
        <v>341</v>
      </c>
      <c r="W53" s="120" t="s">
        <v>64</v>
      </c>
      <c r="X53" s="126">
        <f>R53-Q53</f>
        <v>-24</v>
      </c>
    </row>
    <row r="54" spans="1:24" x14ac:dyDescent="0.2">
      <c r="A54" s="155"/>
      <c r="C54" s="121"/>
      <c r="D54" s="121"/>
      <c r="E54" s="127"/>
      <c r="F54" s="127"/>
      <c r="G54" s="127"/>
      <c r="H54" s="121"/>
      <c r="I54" s="125"/>
      <c r="J54" s="125"/>
      <c r="K54" s="119"/>
      <c r="L54" s="121"/>
      <c r="M54" s="121"/>
      <c r="N54" s="121"/>
      <c r="O54" s="121"/>
      <c r="P54" s="121"/>
      <c r="Q54" s="121"/>
      <c r="R54" s="121"/>
      <c r="S54" s="123"/>
      <c r="T54" s="125"/>
      <c r="U54" s="8"/>
      <c r="W54" s="121"/>
      <c r="X54" s="127"/>
    </row>
    <row r="55" spans="1:24" ht="12.75" customHeight="1" x14ac:dyDescent="0.2">
      <c r="A55" s="154" t="s">
        <v>255</v>
      </c>
      <c r="C55" s="120" t="s">
        <v>64</v>
      </c>
      <c r="D55" s="120"/>
      <c r="E55" s="126">
        <v>6207</v>
      </c>
      <c r="F55" s="126">
        <v>1200</v>
      </c>
      <c r="G55" s="126">
        <v>1200</v>
      </c>
      <c r="H55" s="120" t="s">
        <v>334</v>
      </c>
      <c r="I55" s="124">
        <v>19</v>
      </c>
      <c r="J55" s="124"/>
      <c r="K55" s="118">
        <v>2</v>
      </c>
      <c r="L55" s="120" t="s">
        <v>244</v>
      </c>
      <c r="M55" s="120" t="s">
        <v>253</v>
      </c>
      <c r="N55" s="120" t="s">
        <v>254</v>
      </c>
      <c r="O55" s="120">
        <v>5600</v>
      </c>
      <c r="P55" s="120">
        <f>ROUNDDOWN(O55/85,0)</f>
        <v>65</v>
      </c>
      <c r="Q55" s="120">
        <f>ROUNDUP(P55*1.5,0)</f>
        <v>98</v>
      </c>
      <c r="R55" s="120">
        <v>65</v>
      </c>
      <c r="S55" s="122">
        <f>F55/E55</f>
        <v>0.19333011116481391</v>
      </c>
      <c r="T55" s="124">
        <f>O55/E55</f>
        <v>0.90220718543579825</v>
      </c>
      <c r="U55" s="8"/>
      <c r="W55" s="120" t="s">
        <v>65</v>
      </c>
      <c r="X55" s="126">
        <f>R55-Q55</f>
        <v>-33</v>
      </c>
    </row>
    <row r="56" spans="1:24" x14ac:dyDescent="0.2">
      <c r="A56" s="155"/>
      <c r="C56" s="121"/>
      <c r="D56" s="121"/>
      <c r="E56" s="127"/>
      <c r="F56" s="127"/>
      <c r="G56" s="127"/>
      <c r="H56" s="121"/>
      <c r="I56" s="125"/>
      <c r="J56" s="125"/>
      <c r="K56" s="119"/>
      <c r="L56" s="121"/>
      <c r="M56" s="121"/>
      <c r="N56" s="121"/>
      <c r="O56" s="121"/>
      <c r="P56" s="121"/>
      <c r="Q56" s="121"/>
      <c r="R56" s="121"/>
      <c r="S56" s="123"/>
      <c r="T56" s="125"/>
      <c r="U56" s="8"/>
      <c r="W56" s="121"/>
      <c r="X56" s="127"/>
    </row>
    <row r="57" spans="1:24" ht="12.75" customHeight="1" x14ac:dyDescent="0.2">
      <c r="A57" s="154" t="s">
        <v>255</v>
      </c>
      <c r="C57" s="120" t="s">
        <v>65</v>
      </c>
      <c r="D57" s="120"/>
      <c r="E57" s="126">
        <v>6518</v>
      </c>
      <c r="F57" s="126">
        <v>1200</v>
      </c>
      <c r="G57" s="126">
        <v>1200</v>
      </c>
      <c r="H57" s="120" t="s">
        <v>334</v>
      </c>
      <c r="I57" s="124">
        <v>19</v>
      </c>
      <c r="J57" s="124"/>
      <c r="K57" s="118">
        <v>2</v>
      </c>
      <c r="L57" s="120" t="s">
        <v>244</v>
      </c>
      <c r="M57" s="120" t="s">
        <v>253</v>
      </c>
      <c r="N57" s="120" t="s">
        <v>254</v>
      </c>
      <c r="O57" s="120">
        <v>5600</v>
      </c>
      <c r="P57" s="120">
        <f>ROUNDDOWN(O57/85,0)</f>
        <v>65</v>
      </c>
      <c r="Q57" s="120">
        <f>ROUNDUP(P57*1.5,0)</f>
        <v>98</v>
      </c>
      <c r="R57" s="120">
        <v>70</v>
      </c>
      <c r="S57" s="122">
        <f>F57/E57</f>
        <v>0.18410555385087451</v>
      </c>
      <c r="T57" s="124">
        <f>O57/E57</f>
        <v>0.859159251304081</v>
      </c>
      <c r="U57" s="8" t="s">
        <v>326</v>
      </c>
      <c r="W57" s="120" t="s">
        <v>66</v>
      </c>
      <c r="X57" s="126">
        <f>R57-Q57</f>
        <v>-28</v>
      </c>
    </row>
    <row r="58" spans="1:24" x14ac:dyDescent="0.2">
      <c r="A58" s="155"/>
      <c r="C58" s="121"/>
      <c r="D58" s="121"/>
      <c r="E58" s="127"/>
      <c r="F58" s="127"/>
      <c r="G58" s="127"/>
      <c r="H58" s="121"/>
      <c r="I58" s="125"/>
      <c r="J58" s="125"/>
      <c r="K58" s="119"/>
      <c r="L58" s="121"/>
      <c r="M58" s="121"/>
      <c r="N58" s="121"/>
      <c r="O58" s="121"/>
      <c r="P58" s="121"/>
      <c r="Q58" s="121"/>
      <c r="R58" s="121"/>
      <c r="S58" s="123"/>
      <c r="T58" s="125"/>
      <c r="U58" s="8"/>
      <c r="W58" s="121"/>
      <c r="X58" s="127"/>
    </row>
    <row r="59" spans="1:24" ht="12.75" customHeight="1" x14ac:dyDescent="0.2">
      <c r="A59" s="156" t="s">
        <v>258</v>
      </c>
      <c r="C59" s="120" t="s">
        <v>66</v>
      </c>
      <c r="D59" s="120"/>
      <c r="E59" s="126">
        <v>4766</v>
      </c>
      <c r="F59" s="126" t="s">
        <v>244</v>
      </c>
      <c r="G59" s="126" t="s">
        <v>244</v>
      </c>
      <c r="H59" s="120" t="s">
        <v>244</v>
      </c>
      <c r="I59" s="124" t="s">
        <v>244</v>
      </c>
      <c r="J59" s="124" t="s">
        <v>244</v>
      </c>
      <c r="K59" s="118" t="s">
        <v>244</v>
      </c>
      <c r="L59" s="120" t="s">
        <v>244</v>
      </c>
      <c r="M59" s="120" t="s">
        <v>256</v>
      </c>
      <c r="N59" s="120" t="s">
        <v>257</v>
      </c>
      <c r="O59" s="120" t="s">
        <v>244</v>
      </c>
      <c r="P59" s="120" t="s">
        <v>244</v>
      </c>
      <c r="Q59" s="120" t="s">
        <v>244</v>
      </c>
      <c r="R59" s="120" t="s">
        <v>244</v>
      </c>
      <c r="S59" s="122" t="s">
        <v>244</v>
      </c>
      <c r="T59" s="124" t="s">
        <v>244</v>
      </c>
      <c r="U59" s="8"/>
      <c r="W59" s="120" t="s">
        <v>67</v>
      </c>
      <c r="X59" s="126" t="s">
        <v>244</v>
      </c>
    </row>
    <row r="60" spans="1:24" x14ac:dyDescent="0.2">
      <c r="A60" s="157"/>
      <c r="C60" s="121"/>
      <c r="D60" s="121"/>
      <c r="E60" s="127"/>
      <c r="F60" s="127"/>
      <c r="G60" s="127"/>
      <c r="H60" s="121"/>
      <c r="I60" s="125"/>
      <c r="J60" s="125"/>
      <c r="K60" s="119"/>
      <c r="L60" s="121"/>
      <c r="M60" s="121"/>
      <c r="N60" s="121"/>
      <c r="O60" s="121"/>
      <c r="P60" s="121"/>
      <c r="Q60" s="121"/>
      <c r="R60" s="121"/>
      <c r="S60" s="123"/>
      <c r="T60" s="125"/>
      <c r="U60" s="8"/>
      <c r="W60" s="121"/>
      <c r="X60" s="127"/>
    </row>
    <row r="61" spans="1:24" ht="12.75" customHeight="1" x14ac:dyDescent="0.2">
      <c r="A61" s="156" t="s">
        <v>258</v>
      </c>
      <c r="C61" s="120" t="s">
        <v>67</v>
      </c>
      <c r="D61" s="120"/>
      <c r="E61" s="126">
        <v>10248</v>
      </c>
      <c r="F61" s="126" t="s">
        <v>244</v>
      </c>
      <c r="G61" s="126" t="s">
        <v>244</v>
      </c>
      <c r="H61" s="120" t="s">
        <v>244</v>
      </c>
      <c r="I61" s="124" t="s">
        <v>244</v>
      </c>
      <c r="J61" s="124" t="s">
        <v>244</v>
      </c>
      <c r="K61" s="118" t="s">
        <v>244</v>
      </c>
      <c r="L61" s="120" t="s">
        <v>244</v>
      </c>
      <c r="M61" s="120" t="s">
        <v>256</v>
      </c>
      <c r="N61" s="120" t="s">
        <v>257</v>
      </c>
      <c r="O61" s="120" t="s">
        <v>244</v>
      </c>
      <c r="P61" s="120" t="s">
        <v>244</v>
      </c>
      <c r="Q61" s="120" t="s">
        <v>244</v>
      </c>
      <c r="R61" s="120" t="s">
        <v>244</v>
      </c>
      <c r="S61" s="122" t="s">
        <v>244</v>
      </c>
      <c r="T61" s="124" t="s">
        <v>244</v>
      </c>
      <c r="U61" s="8"/>
      <c r="W61" s="120" t="s">
        <v>68</v>
      </c>
      <c r="X61" s="126" t="s">
        <v>244</v>
      </c>
    </row>
    <row r="62" spans="1:24" x14ac:dyDescent="0.2">
      <c r="A62" s="157"/>
      <c r="C62" s="121"/>
      <c r="D62" s="121"/>
      <c r="E62" s="127"/>
      <c r="F62" s="127"/>
      <c r="G62" s="127"/>
      <c r="H62" s="121"/>
      <c r="I62" s="125"/>
      <c r="J62" s="125"/>
      <c r="K62" s="119"/>
      <c r="L62" s="121"/>
      <c r="M62" s="121"/>
      <c r="N62" s="121"/>
      <c r="O62" s="121"/>
      <c r="P62" s="121"/>
      <c r="Q62" s="121"/>
      <c r="R62" s="121"/>
      <c r="S62" s="123"/>
      <c r="T62" s="125"/>
      <c r="U62" s="8"/>
      <c r="W62" s="121"/>
      <c r="X62" s="127"/>
    </row>
    <row r="63" spans="1:24" ht="12.75" customHeight="1" x14ac:dyDescent="0.2">
      <c r="A63" s="143" t="s">
        <v>261</v>
      </c>
      <c r="C63" s="120" t="s">
        <v>68</v>
      </c>
      <c r="D63" s="120"/>
      <c r="E63" s="126">
        <v>3157</v>
      </c>
      <c r="F63" s="126" t="s">
        <v>244</v>
      </c>
      <c r="G63" s="126" t="s">
        <v>244</v>
      </c>
      <c r="H63" s="120" t="s">
        <v>244</v>
      </c>
      <c r="I63" s="124" t="s">
        <v>244</v>
      </c>
      <c r="J63" s="124" t="s">
        <v>244</v>
      </c>
      <c r="K63" s="118" t="s">
        <v>244</v>
      </c>
      <c r="L63" s="120" t="s">
        <v>244</v>
      </c>
      <c r="M63" s="120" t="s">
        <v>259</v>
      </c>
      <c r="N63" s="120" t="s">
        <v>260</v>
      </c>
      <c r="O63" s="120" t="s">
        <v>244</v>
      </c>
      <c r="P63" s="120" t="s">
        <v>244</v>
      </c>
      <c r="Q63" s="120" t="s">
        <v>244</v>
      </c>
      <c r="R63" s="120" t="s">
        <v>244</v>
      </c>
      <c r="S63" s="122" t="s">
        <v>244</v>
      </c>
      <c r="T63" s="124" t="s">
        <v>244</v>
      </c>
      <c r="U63" s="8"/>
      <c r="W63" s="120" t="s">
        <v>69</v>
      </c>
      <c r="X63" s="126" t="s">
        <v>244</v>
      </c>
    </row>
    <row r="64" spans="1:24" x14ac:dyDescent="0.2">
      <c r="A64" s="144"/>
      <c r="C64" s="121"/>
      <c r="D64" s="121"/>
      <c r="E64" s="127"/>
      <c r="F64" s="127"/>
      <c r="G64" s="127"/>
      <c r="H64" s="121"/>
      <c r="I64" s="125"/>
      <c r="J64" s="125"/>
      <c r="K64" s="119"/>
      <c r="L64" s="121"/>
      <c r="M64" s="121"/>
      <c r="N64" s="121"/>
      <c r="O64" s="121"/>
      <c r="P64" s="121"/>
      <c r="Q64" s="121"/>
      <c r="R64" s="121"/>
      <c r="S64" s="123"/>
      <c r="T64" s="125"/>
      <c r="U64" s="8"/>
      <c r="W64" s="121"/>
      <c r="X64" s="127"/>
    </row>
    <row r="65" spans="1:24" ht="12.75" customHeight="1" x14ac:dyDescent="0.2">
      <c r="A65" s="143" t="s">
        <v>261</v>
      </c>
      <c r="C65" s="120" t="s">
        <v>69</v>
      </c>
      <c r="D65" s="120"/>
      <c r="E65" s="126">
        <v>11059</v>
      </c>
      <c r="F65" s="126" t="s">
        <v>244</v>
      </c>
      <c r="G65" s="126" t="s">
        <v>244</v>
      </c>
      <c r="H65" s="120" t="s">
        <v>244</v>
      </c>
      <c r="I65" s="124" t="s">
        <v>244</v>
      </c>
      <c r="J65" s="124" t="s">
        <v>244</v>
      </c>
      <c r="K65" s="118" t="s">
        <v>244</v>
      </c>
      <c r="L65" s="120" t="s">
        <v>244</v>
      </c>
      <c r="M65" s="120" t="s">
        <v>259</v>
      </c>
      <c r="N65" s="120" t="s">
        <v>260</v>
      </c>
      <c r="O65" s="120" t="s">
        <v>244</v>
      </c>
      <c r="P65" s="120" t="s">
        <v>244</v>
      </c>
      <c r="Q65" s="120" t="s">
        <v>244</v>
      </c>
      <c r="R65" s="120" t="s">
        <v>244</v>
      </c>
      <c r="S65" s="122" t="s">
        <v>244</v>
      </c>
      <c r="T65" s="124" t="s">
        <v>244</v>
      </c>
      <c r="U65" s="8"/>
      <c r="W65" s="120" t="s">
        <v>70</v>
      </c>
      <c r="X65" s="126" t="s">
        <v>244</v>
      </c>
    </row>
    <row r="66" spans="1:24" x14ac:dyDescent="0.2">
      <c r="A66" s="144"/>
      <c r="C66" s="121"/>
      <c r="D66" s="121"/>
      <c r="E66" s="127"/>
      <c r="F66" s="127"/>
      <c r="G66" s="127"/>
      <c r="H66" s="121"/>
      <c r="I66" s="125"/>
      <c r="J66" s="125"/>
      <c r="K66" s="119"/>
      <c r="L66" s="121"/>
      <c r="M66" s="121"/>
      <c r="N66" s="121"/>
      <c r="O66" s="121"/>
      <c r="P66" s="121"/>
      <c r="Q66" s="121"/>
      <c r="R66" s="121"/>
      <c r="S66" s="123"/>
      <c r="T66" s="125"/>
      <c r="U66" s="8"/>
      <c r="W66" s="121"/>
      <c r="X66" s="127"/>
    </row>
    <row r="67" spans="1:24" ht="12.75" customHeight="1" x14ac:dyDescent="0.2">
      <c r="A67" s="143" t="s">
        <v>261</v>
      </c>
      <c r="C67" s="120" t="s">
        <v>70</v>
      </c>
      <c r="D67" s="120"/>
      <c r="E67" s="126">
        <v>19119</v>
      </c>
      <c r="F67" s="126" t="s">
        <v>244</v>
      </c>
      <c r="G67" s="126" t="s">
        <v>244</v>
      </c>
      <c r="H67" s="120" t="s">
        <v>244</v>
      </c>
      <c r="I67" s="124" t="s">
        <v>244</v>
      </c>
      <c r="J67" s="124" t="s">
        <v>244</v>
      </c>
      <c r="K67" s="118" t="s">
        <v>244</v>
      </c>
      <c r="L67" s="120" t="s">
        <v>244</v>
      </c>
      <c r="M67" s="120" t="s">
        <v>259</v>
      </c>
      <c r="N67" s="120" t="s">
        <v>260</v>
      </c>
      <c r="O67" s="120" t="s">
        <v>244</v>
      </c>
      <c r="P67" s="120" t="s">
        <v>244</v>
      </c>
      <c r="Q67" s="120" t="s">
        <v>244</v>
      </c>
      <c r="R67" s="120">
        <v>54</v>
      </c>
      <c r="S67" s="122" t="s">
        <v>244</v>
      </c>
      <c r="T67" s="124" t="s">
        <v>244</v>
      </c>
      <c r="U67" s="8"/>
      <c r="W67" s="120" t="s">
        <v>71</v>
      </c>
      <c r="X67" s="126">
        <f>R67-0</f>
        <v>54</v>
      </c>
    </row>
    <row r="68" spans="1:24" x14ac:dyDescent="0.2">
      <c r="A68" s="144"/>
      <c r="C68" s="121"/>
      <c r="D68" s="121"/>
      <c r="E68" s="127"/>
      <c r="F68" s="127"/>
      <c r="G68" s="127"/>
      <c r="H68" s="121"/>
      <c r="I68" s="125"/>
      <c r="J68" s="125"/>
      <c r="K68" s="119"/>
      <c r="L68" s="121"/>
      <c r="M68" s="121"/>
      <c r="N68" s="121"/>
      <c r="O68" s="121"/>
      <c r="P68" s="121"/>
      <c r="Q68" s="121"/>
      <c r="R68" s="121"/>
      <c r="S68" s="123"/>
      <c r="T68" s="125"/>
      <c r="U68" s="8"/>
      <c r="W68" s="121"/>
      <c r="X68" s="127"/>
    </row>
    <row r="69" spans="1:24" ht="12.75" customHeight="1" x14ac:dyDescent="0.2">
      <c r="A69" s="143" t="s">
        <v>261</v>
      </c>
      <c r="C69" s="120" t="s">
        <v>71</v>
      </c>
      <c r="D69" s="120"/>
      <c r="E69" s="126">
        <v>8193</v>
      </c>
      <c r="F69" s="126" t="s">
        <v>244</v>
      </c>
      <c r="G69" s="126" t="s">
        <v>244</v>
      </c>
      <c r="H69" s="120" t="s">
        <v>244</v>
      </c>
      <c r="I69" s="124" t="s">
        <v>244</v>
      </c>
      <c r="J69" s="124" t="s">
        <v>244</v>
      </c>
      <c r="K69" s="118" t="s">
        <v>244</v>
      </c>
      <c r="L69" s="120" t="s">
        <v>244</v>
      </c>
      <c r="M69" s="120" t="s">
        <v>259</v>
      </c>
      <c r="N69" s="120" t="s">
        <v>260</v>
      </c>
      <c r="O69" s="120" t="s">
        <v>244</v>
      </c>
      <c r="P69" s="120" t="s">
        <v>244</v>
      </c>
      <c r="Q69" s="120" t="s">
        <v>244</v>
      </c>
      <c r="R69" s="120">
        <v>49</v>
      </c>
      <c r="S69" s="122" t="s">
        <v>244</v>
      </c>
      <c r="T69" s="124" t="s">
        <v>244</v>
      </c>
      <c r="U69" s="8"/>
      <c r="W69" s="120" t="s">
        <v>321</v>
      </c>
      <c r="X69" s="126">
        <f>R69-0</f>
        <v>49</v>
      </c>
    </row>
    <row r="70" spans="1:24" x14ac:dyDescent="0.2">
      <c r="A70" s="144"/>
      <c r="C70" s="121"/>
      <c r="D70" s="121"/>
      <c r="E70" s="127"/>
      <c r="F70" s="127"/>
      <c r="G70" s="127"/>
      <c r="H70" s="121"/>
      <c r="I70" s="125"/>
      <c r="J70" s="125"/>
      <c r="K70" s="119"/>
      <c r="L70" s="121"/>
      <c r="M70" s="121"/>
      <c r="N70" s="121"/>
      <c r="O70" s="121"/>
      <c r="P70" s="121"/>
      <c r="Q70" s="121"/>
      <c r="R70" s="121"/>
      <c r="S70" s="123"/>
      <c r="T70" s="125"/>
      <c r="U70" s="8"/>
      <c r="W70" s="121"/>
      <c r="X70" s="127"/>
    </row>
    <row r="71" spans="1:24" ht="12.75" customHeight="1" x14ac:dyDescent="0.2">
      <c r="A71" s="154" t="s">
        <v>255</v>
      </c>
      <c r="C71" s="120" t="s">
        <v>72</v>
      </c>
      <c r="D71" s="120"/>
      <c r="E71" s="126">
        <v>3166</v>
      </c>
      <c r="F71" s="126">
        <v>700</v>
      </c>
      <c r="G71" s="126">
        <v>700</v>
      </c>
      <c r="H71" s="120" t="s">
        <v>331</v>
      </c>
      <c r="I71" s="124">
        <v>11</v>
      </c>
      <c r="J71" s="124"/>
      <c r="K71" s="118">
        <v>1</v>
      </c>
      <c r="L71" s="120" t="s">
        <v>244</v>
      </c>
      <c r="M71" s="120" t="s">
        <v>253</v>
      </c>
      <c r="N71" s="120" t="s">
        <v>254</v>
      </c>
      <c r="O71" s="120">
        <v>1750</v>
      </c>
      <c r="P71" s="120">
        <f>ROUNDDOWN(O71/85,0)</f>
        <v>20</v>
      </c>
      <c r="Q71" s="120">
        <f>ROUNDUP(P71*1.5,0)</f>
        <v>30</v>
      </c>
      <c r="R71" s="120">
        <v>30</v>
      </c>
      <c r="S71" s="122">
        <f>F71/E71</f>
        <v>0.22109917877447885</v>
      </c>
      <c r="T71" s="124">
        <f>O71/E71</f>
        <v>0.55274794693619711</v>
      </c>
      <c r="U71" s="8" t="s">
        <v>328</v>
      </c>
      <c r="W71" s="120" t="s">
        <v>72</v>
      </c>
      <c r="X71" s="126">
        <f>R71-Q71</f>
        <v>0</v>
      </c>
    </row>
    <row r="72" spans="1:24" x14ac:dyDescent="0.2">
      <c r="A72" s="155"/>
      <c r="C72" s="121"/>
      <c r="D72" s="121"/>
      <c r="E72" s="127"/>
      <c r="F72" s="127"/>
      <c r="G72" s="127"/>
      <c r="H72" s="121"/>
      <c r="I72" s="125"/>
      <c r="J72" s="125"/>
      <c r="K72" s="119"/>
      <c r="L72" s="121"/>
      <c r="M72" s="121"/>
      <c r="N72" s="121"/>
      <c r="O72" s="121"/>
      <c r="P72" s="121"/>
      <c r="Q72" s="121"/>
      <c r="R72" s="121"/>
      <c r="S72" s="123"/>
      <c r="T72" s="125"/>
      <c r="U72" s="8"/>
      <c r="W72" s="121"/>
      <c r="X72" s="127"/>
    </row>
    <row r="73" spans="1:24" ht="12.75" customHeight="1" x14ac:dyDescent="0.2">
      <c r="A73" s="154" t="s">
        <v>255</v>
      </c>
      <c r="C73" s="120" t="s">
        <v>73</v>
      </c>
      <c r="D73" s="120"/>
      <c r="E73" s="126">
        <v>11667</v>
      </c>
      <c r="F73" s="126">
        <v>2600</v>
      </c>
      <c r="G73" s="126">
        <v>2600</v>
      </c>
      <c r="H73" s="120" t="s">
        <v>331</v>
      </c>
      <c r="I73" s="124">
        <v>11</v>
      </c>
      <c r="J73" s="124"/>
      <c r="K73" s="118">
        <v>4</v>
      </c>
      <c r="L73" s="120" t="s">
        <v>244</v>
      </c>
      <c r="M73" s="120" t="s">
        <v>253</v>
      </c>
      <c r="N73" s="120" t="s">
        <v>254</v>
      </c>
      <c r="O73" s="120">
        <v>6800</v>
      </c>
      <c r="P73" s="120">
        <f>ROUNDDOWN(O73/85,0)</f>
        <v>80</v>
      </c>
      <c r="Q73" s="120">
        <f>ROUNDUP(P73*1.5,0)</f>
        <v>120</v>
      </c>
      <c r="R73" s="120">
        <v>67</v>
      </c>
      <c r="S73" s="122">
        <f>F73/E73</f>
        <v>0.22285077569212308</v>
      </c>
      <c r="T73" s="124">
        <f>O73/E73</f>
        <v>0.58284049027170648</v>
      </c>
      <c r="U73" s="8"/>
      <c r="W73" s="120" t="s">
        <v>73</v>
      </c>
      <c r="X73" s="126">
        <f>R73-Q73</f>
        <v>-53</v>
      </c>
    </row>
    <row r="74" spans="1:24" x14ac:dyDescent="0.2">
      <c r="A74" s="155"/>
      <c r="C74" s="121"/>
      <c r="D74" s="121"/>
      <c r="E74" s="127"/>
      <c r="F74" s="127"/>
      <c r="G74" s="127"/>
      <c r="H74" s="121"/>
      <c r="I74" s="125"/>
      <c r="J74" s="125"/>
      <c r="K74" s="119"/>
      <c r="L74" s="121"/>
      <c r="M74" s="121"/>
      <c r="N74" s="121"/>
      <c r="O74" s="121"/>
      <c r="P74" s="121"/>
      <c r="Q74" s="121"/>
      <c r="R74" s="121"/>
      <c r="S74" s="123"/>
      <c r="T74" s="125"/>
      <c r="U74" s="8"/>
      <c r="W74" s="121"/>
      <c r="X74" s="127"/>
    </row>
    <row r="75" spans="1:24" ht="12.75" customHeight="1" x14ac:dyDescent="0.2">
      <c r="A75" s="154" t="s">
        <v>255</v>
      </c>
      <c r="C75" s="120" t="s">
        <v>74</v>
      </c>
      <c r="D75" s="120"/>
      <c r="E75" s="126">
        <v>17015</v>
      </c>
      <c r="F75" s="126">
        <v>3000</v>
      </c>
      <c r="G75" s="126">
        <v>3000</v>
      </c>
      <c r="H75" s="120" t="s">
        <v>331</v>
      </c>
      <c r="I75" s="124">
        <v>11</v>
      </c>
      <c r="J75" s="124"/>
      <c r="K75" s="118">
        <v>5</v>
      </c>
      <c r="L75" s="120" t="s">
        <v>244</v>
      </c>
      <c r="M75" s="120" t="s">
        <v>253</v>
      </c>
      <c r="N75" s="120" t="s">
        <v>254</v>
      </c>
      <c r="O75" s="120">
        <v>8000</v>
      </c>
      <c r="P75" s="120">
        <f>ROUNDDOWN(O75/85,0)</f>
        <v>94</v>
      </c>
      <c r="Q75" s="120">
        <f>ROUNDUP(P75*1.5,0)</f>
        <v>141</v>
      </c>
      <c r="R75" s="120">
        <v>143</v>
      </c>
      <c r="S75" s="122">
        <f>F75/E75</f>
        <v>0.17631501616220982</v>
      </c>
      <c r="T75" s="124">
        <f>O75/E75</f>
        <v>0.47017337643255952</v>
      </c>
      <c r="U75" s="8" t="s">
        <v>345</v>
      </c>
      <c r="W75" s="120" t="s">
        <v>74</v>
      </c>
      <c r="X75" s="126">
        <f>R75-Q75</f>
        <v>2</v>
      </c>
    </row>
    <row r="76" spans="1:24" x14ac:dyDescent="0.2">
      <c r="A76" s="155"/>
      <c r="C76" s="121"/>
      <c r="D76" s="121"/>
      <c r="E76" s="127"/>
      <c r="F76" s="127"/>
      <c r="G76" s="127"/>
      <c r="H76" s="121"/>
      <c r="I76" s="125"/>
      <c r="J76" s="125"/>
      <c r="K76" s="119"/>
      <c r="L76" s="121"/>
      <c r="M76" s="121"/>
      <c r="N76" s="121"/>
      <c r="O76" s="121"/>
      <c r="P76" s="121"/>
      <c r="Q76" s="121"/>
      <c r="R76" s="121"/>
      <c r="S76" s="123"/>
      <c r="T76" s="125"/>
      <c r="U76" s="8"/>
      <c r="W76" s="121"/>
      <c r="X76" s="127"/>
    </row>
    <row r="77" spans="1:24" ht="12.75" customHeight="1" x14ac:dyDescent="0.2">
      <c r="A77" s="143" t="s">
        <v>261</v>
      </c>
      <c r="C77" s="120" t="s">
        <v>75</v>
      </c>
      <c r="D77" s="120"/>
      <c r="E77" s="126">
        <v>3704</v>
      </c>
      <c r="F77" s="126" t="s">
        <v>244</v>
      </c>
      <c r="G77" s="126" t="s">
        <v>244</v>
      </c>
      <c r="H77" s="120" t="s">
        <v>244</v>
      </c>
      <c r="I77" s="124" t="s">
        <v>244</v>
      </c>
      <c r="J77" s="124" t="s">
        <v>244</v>
      </c>
      <c r="K77" s="118" t="s">
        <v>244</v>
      </c>
      <c r="L77" s="120" t="s">
        <v>244</v>
      </c>
      <c r="M77" s="120" t="s">
        <v>262</v>
      </c>
      <c r="N77" s="120" t="s">
        <v>260</v>
      </c>
      <c r="O77" s="120" t="s">
        <v>244</v>
      </c>
      <c r="P77" s="120" t="s">
        <v>244</v>
      </c>
      <c r="Q77" s="120" t="s">
        <v>244</v>
      </c>
      <c r="R77" s="120">
        <v>84</v>
      </c>
      <c r="S77" s="122" t="s">
        <v>244</v>
      </c>
      <c r="T77" s="124" t="s">
        <v>244</v>
      </c>
      <c r="U77" s="8"/>
      <c r="W77" s="120" t="s">
        <v>77</v>
      </c>
      <c r="X77" s="126">
        <f>R77-0</f>
        <v>84</v>
      </c>
    </row>
    <row r="78" spans="1:24" x14ac:dyDescent="0.2">
      <c r="A78" s="144"/>
      <c r="C78" s="121"/>
      <c r="D78" s="121"/>
      <c r="E78" s="127"/>
      <c r="F78" s="127"/>
      <c r="G78" s="127"/>
      <c r="H78" s="121"/>
      <c r="I78" s="125"/>
      <c r="J78" s="125"/>
      <c r="K78" s="119"/>
      <c r="L78" s="121"/>
      <c r="M78" s="121"/>
      <c r="N78" s="121"/>
      <c r="O78" s="121"/>
      <c r="P78" s="121"/>
      <c r="Q78" s="121"/>
      <c r="R78" s="121"/>
      <c r="S78" s="123"/>
      <c r="T78" s="125"/>
      <c r="U78" s="8"/>
      <c r="W78" s="121"/>
      <c r="X78" s="127"/>
    </row>
    <row r="79" spans="1:24" ht="12.75" customHeight="1" x14ac:dyDescent="0.2">
      <c r="A79" s="143" t="s">
        <v>261</v>
      </c>
      <c r="C79" s="120" t="s">
        <v>76</v>
      </c>
      <c r="D79" s="120"/>
      <c r="E79" s="126">
        <v>10328</v>
      </c>
      <c r="F79" s="126" t="s">
        <v>244</v>
      </c>
      <c r="G79" s="126" t="s">
        <v>244</v>
      </c>
      <c r="H79" s="120" t="s">
        <v>244</v>
      </c>
      <c r="I79" s="124" t="s">
        <v>244</v>
      </c>
      <c r="J79" s="124" t="s">
        <v>244</v>
      </c>
      <c r="K79" s="118" t="s">
        <v>244</v>
      </c>
      <c r="L79" s="120" t="s">
        <v>244</v>
      </c>
      <c r="M79" s="120" t="s">
        <v>259</v>
      </c>
      <c r="N79" s="120" t="s">
        <v>260</v>
      </c>
      <c r="O79" s="120" t="s">
        <v>244</v>
      </c>
      <c r="P79" s="120" t="s">
        <v>244</v>
      </c>
      <c r="Q79" s="120" t="s">
        <v>244</v>
      </c>
      <c r="R79" s="120">
        <v>16</v>
      </c>
      <c r="S79" s="122" t="s">
        <v>244</v>
      </c>
      <c r="T79" s="124" t="s">
        <v>244</v>
      </c>
      <c r="U79" s="8"/>
      <c r="W79" s="120" t="s">
        <v>81</v>
      </c>
      <c r="X79" s="126">
        <f>R79-0</f>
        <v>16</v>
      </c>
    </row>
    <row r="80" spans="1:24" x14ac:dyDescent="0.2">
      <c r="A80" s="144"/>
      <c r="C80" s="121"/>
      <c r="D80" s="121"/>
      <c r="E80" s="127"/>
      <c r="F80" s="127"/>
      <c r="G80" s="127"/>
      <c r="H80" s="121"/>
      <c r="I80" s="125"/>
      <c r="J80" s="125"/>
      <c r="K80" s="119"/>
      <c r="L80" s="121"/>
      <c r="M80" s="121"/>
      <c r="N80" s="121"/>
      <c r="O80" s="121"/>
      <c r="P80" s="121"/>
      <c r="Q80" s="121"/>
      <c r="R80" s="121"/>
      <c r="S80" s="123"/>
      <c r="T80" s="125"/>
      <c r="U80" s="8"/>
      <c r="W80" s="121"/>
      <c r="X80" s="127"/>
    </row>
    <row r="81" spans="1:24" ht="12.75" customHeight="1" x14ac:dyDescent="0.2">
      <c r="A81" s="158" t="s">
        <v>264</v>
      </c>
      <c r="C81" s="120" t="s">
        <v>78</v>
      </c>
      <c r="D81" s="120"/>
      <c r="E81" s="126">
        <v>1470</v>
      </c>
      <c r="F81" s="126">
        <v>375</v>
      </c>
      <c r="G81" s="126" t="s">
        <v>244</v>
      </c>
      <c r="H81" s="120" t="s">
        <v>342</v>
      </c>
      <c r="I81" s="124">
        <v>9</v>
      </c>
      <c r="J81" s="124"/>
      <c r="K81" s="118">
        <v>1</v>
      </c>
      <c r="L81" s="120">
        <v>2</v>
      </c>
      <c r="M81" s="120" t="s">
        <v>263</v>
      </c>
      <c r="N81" s="120" t="s">
        <v>254</v>
      </c>
      <c r="O81" s="120">
        <v>600</v>
      </c>
      <c r="P81" s="120">
        <v>1</v>
      </c>
      <c r="Q81" s="120">
        <v>3</v>
      </c>
      <c r="R81" s="120">
        <v>3</v>
      </c>
      <c r="S81" s="122">
        <f>F81/E81</f>
        <v>0.25510204081632654</v>
      </c>
      <c r="T81" s="124">
        <f>O81/E81</f>
        <v>0.40816326530612246</v>
      </c>
      <c r="U81" s="8"/>
      <c r="W81" s="120" t="s">
        <v>78</v>
      </c>
      <c r="X81" s="126">
        <f>R81-Q81</f>
        <v>0</v>
      </c>
    </row>
    <row r="82" spans="1:24" x14ac:dyDescent="0.2">
      <c r="A82" s="159"/>
      <c r="C82" s="121"/>
      <c r="D82" s="121"/>
      <c r="E82" s="127"/>
      <c r="F82" s="127"/>
      <c r="G82" s="127"/>
      <c r="H82" s="121"/>
      <c r="I82" s="125"/>
      <c r="J82" s="125"/>
      <c r="K82" s="119"/>
      <c r="L82" s="121"/>
      <c r="M82" s="121"/>
      <c r="N82" s="121"/>
      <c r="O82" s="121"/>
      <c r="P82" s="121"/>
      <c r="Q82" s="121"/>
      <c r="R82" s="121"/>
      <c r="S82" s="123"/>
      <c r="T82" s="125"/>
      <c r="U82" s="8"/>
      <c r="W82" s="121"/>
      <c r="X82" s="127"/>
    </row>
    <row r="83" spans="1:24" ht="12.75" customHeight="1" x14ac:dyDescent="0.2">
      <c r="A83" s="158" t="s">
        <v>264</v>
      </c>
      <c r="C83" s="120" t="s">
        <v>79</v>
      </c>
      <c r="D83" s="120"/>
      <c r="E83" s="126">
        <v>1453</v>
      </c>
      <c r="F83" s="126">
        <v>375</v>
      </c>
      <c r="G83" s="126" t="s">
        <v>244</v>
      </c>
      <c r="H83" s="120" t="s">
        <v>342</v>
      </c>
      <c r="I83" s="124">
        <v>9</v>
      </c>
      <c r="J83" s="124"/>
      <c r="K83" s="118">
        <v>1</v>
      </c>
      <c r="L83" s="120">
        <v>2</v>
      </c>
      <c r="M83" s="120" t="s">
        <v>263</v>
      </c>
      <c r="N83" s="120" t="s">
        <v>254</v>
      </c>
      <c r="O83" s="120">
        <v>600</v>
      </c>
      <c r="P83" s="120">
        <v>1</v>
      </c>
      <c r="Q83" s="120">
        <v>3</v>
      </c>
      <c r="R83" s="120">
        <v>3</v>
      </c>
      <c r="S83" s="122">
        <f>F83/E83</f>
        <v>0.25808671713695802</v>
      </c>
      <c r="T83" s="124">
        <f>O83/E83</f>
        <v>0.41293874741913283</v>
      </c>
      <c r="U83" s="8"/>
      <c r="W83" s="120" t="s">
        <v>79</v>
      </c>
      <c r="X83" s="126">
        <f>R83-Q83</f>
        <v>0</v>
      </c>
    </row>
    <row r="84" spans="1:24" x14ac:dyDescent="0.2">
      <c r="A84" s="159"/>
      <c r="C84" s="121"/>
      <c r="D84" s="121"/>
      <c r="E84" s="127"/>
      <c r="F84" s="127"/>
      <c r="G84" s="127"/>
      <c r="H84" s="121"/>
      <c r="I84" s="125"/>
      <c r="J84" s="125"/>
      <c r="K84" s="119"/>
      <c r="L84" s="121"/>
      <c r="M84" s="121"/>
      <c r="N84" s="121"/>
      <c r="O84" s="121"/>
      <c r="P84" s="121"/>
      <c r="Q84" s="121"/>
      <c r="R84" s="121"/>
      <c r="S84" s="123"/>
      <c r="T84" s="125"/>
      <c r="U84" s="8"/>
      <c r="W84" s="121"/>
      <c r="X84" s="127"/>
    </row>
    <row r="85" spans="1:24" ht="12.75" customHeight="1" x14ac:dyDescent="0.2">
      <c r="A85" s="158" t="s">
        <v>264</v>
      </c>
      <c r="C85" s="120" t="s">
        <v>80</v>
      </c>
      <c r="D85" s="120"/>
      <c r="E85" s="126">
        <v>1453</v>
      </c>
      <c r="F85" s="126">
        <v>375</v>
      </c>
      <c r="G85" s="126" t="s">
        <v>244</v>
      </c>
      <c r="H85" s="120" t="s">
        <v>342</v>
      </c>
      <c r="I85" s="124">
        <v>9</v>
      </c>
      <c r="J85" s="124"/>
      <c r="K85" s="118">
        <v>1</v>
      </c>
      <c r="L85" s="120">
        <v>2</v>
      </c>
      <c r="M85" s="120" t="s">
        <v>263</v>
      </c>
      <c r="N85" s="120" t="s">
        <v>254</v>
      </c>
      <c r="O85" s="120">
        <v>600</v>
      </c>
      <c r="P85" s="120">
        <v>1</v>
      </c>
      <c r="Q85" s="120">
        <v>3</v>
      </c>
      <c r="R85" s="120">
        <v>3</v>
      </c>
      <c r="S85" s="122">
        <f>F85/E85</f>
        <v>0.25808671713695802</v>
      </c>
      <c r="T85" s="124">
        <f>O85/E85</f>
        <v>0.41293874741913283</v>
      </c>
      <c r="U85" s="8"/>
      <c r="W85" s="120" t="s">
        <v>80</v>
      </c>
      <c r="X85" s="126">
        <f>R85-Q85</f>
        <v>0</v>
      </c>
    </row>
    <row r="86" spans="1:24" x14ac:dyDescent="0.2">
      <c r="A86" s="159"/>
      <c r="C86" s="121"/>
      <c r="D86" s="121"/>
      <c r="E86" s="127"/>
      <c r="F86" s="127"/>
      <c r="G86" s="127"/>
      <c r="H86" s="121"/>
      <c r="I86" s="125"/>
      <c r="J86" s="125"/>
      <c r="K86" s="119"/>
      <c r="L86" s="121"/>
      <c r="M86" s="121"/>
      <c r="N86" s="121"/>
      <c r="O86" s="121"/>
      <c r="P86" s="121"/>
      <c r="Q86" s="121"/>
      <c r="R86" s="121"/>
      <c r="S86" s="123"/>
      <c r="T86" s="125"/>
      <c r="U86" s="8"/>
      <c r="W86" s="121"/>
      <c r="X86" s="127"/>
    </row>
    <row r="87" spans="1:24" ht="12.75" customHeight="1" x14ac:dyDescent="0.2">
      <c r="A87" s="158" t="s">
        <v>264</v>
      </c>
      <c r="C87" s="120" t="s">
        <v>82</v>
      </c>
      <c r="D87" s="120"/>
      <c r="E87" s="126">
        <v>1278</v>
      </c>
      <c r="F87" s="126">
        <v>375</v>
      </c>
      <c r="G87" s="126" t="s">
        <v>244</v>
      </c>
      <c r="H87" s="120" t="s">
        <v>342</v>
      </c>
      <c r="I87" s="124">
        <v>9</v>
      </c>
      <c r="J87" s="124"/>
      <c r="K87" s="118">
        <v>1</v>
      </c>
      <c r="L87" s="120">
        <v>2</v>
      </c>
      <c r="M87" s="120" t="s">
        <v>263</v>
      </c>
      <c r="N87" s="120" t="s">
        <v>254</v>
      </c>
      <c r="O87" s="120">
        <v>600</v>
      </c>
      <c r="P87" s="120">
        <v>1</v>
      </c>
      <c r="Q87" s="120">
        <v>3</v>
      </c>
      <c r="R87" s="120">
        <v>3</v>
      </c>
      <c r="S87" s="122">
        <f>F87/E87</f>
        <v>0.29342723004694837</v>
      </c>
      <c r="T87" s="124">
        <f>O87/E87</f>
        <v>0.46948356807511737</v>
      </c>
      <c r="U87" s="8"/>
      <c r="W87" s="120" t="s">
        <v>82</v>
      </c>
      <c r="X87" s="126">
        <f>R87-Q87</f>
        <v>0</v>
      </c>
    </row>
    <row r="88" spans="1:24" x14ac:dyDescent="0.2">
      <c r="A88" s="159"/>
      <c r="C88" s="121"/>
      <c r="D88" s="121"/>
      <c r="E88" s="127"/>
      <c r="F88" s="127"/>
      <c r="G88" s="127"/>
      <c r="H88" s="121"/>
      <c r="I88" s="125"/>
      <c r="J88" s="125"/>
      <c r="K88" s="119"/>
      <c r="L88" s="121"/>
      <c r="M88" s="121"/>
      <c r="N88" s="121"/>
      <c r="O88" s="121"/>
      <c r="P88" s="121"/>
      <c r="Q88" s="121"/>
      <c r="R88" s="121"/>
      <c r="S88" s="123"/>
      <c r="T88" s="125"/>
      <c r="U88" s="8"/>
      <c r="W88" s="121"/>
      <c r="X88" s="127"/>
    </row>
    <row r="89" spans="1:24" ht="12.75" customHeight="1" x14ac:dyDescent="0.2">
      <c r="A89" s="158" t="s">
        <v>264</v>
      </c>
      <c r="C89" s="120" t="s">
        <v>83</v>
      </c>
      <c r="D89" s="120"/>
      <c r="E89" s="126">
        <v>1223</v>
      </c>
      <c r="F89" s="126">
        <v>375</v>
      </c>
      <c r="G89" s="126" t="s">
        <v>244</v>
      </c>
      <c r="H89" s="120" t="s">
        <v>342</v>
      </c>
      <c r="I89" s="124">
        <v>9</v>
      </c>
      <c r="J89" s="124"/>
      <c r="K89" s="118">
        <v>1</v>
      </c>
      <c r="L89" s="120">
        <v>2</v>
      </c>
      <c r="M89" s="120" t="s">
        <v>263</v>
      </c>
      <c r="N89" s="120" t="s">
        <v>254</v>
      </c>
      <c r="O89" s="120">
        <v>600</v>
      </c>
      <c r="P89" s="120">
        <v>1</v>
      </c>
      <c r="Q89" s="120">
        <v>3</v>
      </c>
      <c r="R89" s="120">
        <v>3</v>
      </c>
      <c r="S89" s="122">
        <f>F89/E89</f>
        <v>0.30662305805396567</v>
      </c>
      <c r="T89" s="124">
        <f>O89/E89</f>
        <v>0.49059689288634506</v>
      </c>
      <c r="U89" s="8"/>
      <c r="W89" s="120" t="s">
        <v>83</v>
      </c>
      <c r="X89" s="126">
        <f>R89-Q89</f>
        <v>0</v>
      </c>
    </row>
    <row r="90" spans="1:24" x14ac:dyDescent="0.2">
      <c r="A90" s="159"/>
      <c r="C90" s="121"/>
      <c r="D90" s="121"/>
      <c r="E90" s="127"/>
      <c r="F90" s="127"/>
      <c r="G90" s="127"/>
      <c r="H90" s="121"/>
      <c r="I90" s="125"/>
      <c r="J90" s="125"/>
      <c r="K90" s="119"/>
      <c r="L90" s="121"/>
      <c r="M90" s="121"/>
      <c r="N90" s="121"/>
      <c r="O90" s="121"/>
      <c r="P90" s="121"/>
      <c r="Q90" s="121"/>
      <c r="R90" s="121"/>
      <c r="S90" s="123"/>
      <c r="T90" s="125"/>
      <c r="U90" s="8"/>
      <c r="W90" s="121"/>
      <c r="X90" s="127"/>
    </row>
    <row r="91" spans="1:24" ht="12.75" customHeight="1" x14ac:dyDescent="0.2">
      <c r="A91" s="158" t="s">
        <v>264</v>
      </c>
      <c r="C91" s="120" t="s">
        <v>84</v>
      </c>
      <c r="D91" s="120"/>
      <c r="E91" s="126">
        <v>1315</v>
      </c>
      <c r="F91" s="126">
        <v>375</v>
      </c>
      <c r="G91" s="126" t="s">
        <v>244</v>
      </c>
      <c r="H91" s="120" t="s">
        <v>342</v>
      </c>
      <c r="I91" s="124">
        <v>9</v>
      </c>
      <c r="J91" s="124"/>
      <c r="K91" s="118">
        <v>1</v>
      </c>
      <c r="L91" s="120">
        <v>2</v>
      </c>
      <c r="M91" s="120" t="s">
        <v>263</v>
      </c>
      <c r="N91" s="120" t="s">
        <v>254</v>
      </c>
      <c r="O91" s="120">
        <v>600</v>
      </c>
      <c r="P91" s="120">
        <v>1</v>
      </c>
      <c r="Q91" s="120">
        <v>3</v>
      </c>
      <c r="R91" s="120">
        <v>3</v>
      </c>
      <c r="S91" s="122">
        <f>F91/E91</f>
        <v>0.28517110266159695</v>
      </c>
      <c r="T91" s="124">
        <f>O91/E91</f>
        <v>0.45627376425855515</v>
      </c>
      <c r="U91" s="8"/>
      <c r="W91" s="120" t="s">
        <v>84</v>
      </c>
      <c r="X91" s="126">
        <f>R91-Q91</f>
        <v>0</v>
      </c>
    </row>
    <row r="92" spans="1:24" x14ac:dyDescent="0.2">
      <c r="A92" s="159"/>
      <c r="C92" s="121"/>
      <c r="D92" s="121"/>
      <c r="E92" s="127"/>
      <c r="F92" s="127"/>
      <c r="G92" s="127"/>
      <c r="H92" s="121"/>
      <c r="I92" s="125"/>
      <c r="J92" s="125"/>
      <c r="K92" s="119"/>
      <c r="L92" s="121"/>
      <c r="M92" s="121"/>
      <c r="N92" s="121"/>
      <c r="O92" s="121"/>
      <c r="P92" s="121"/>
      <c r="Q92" s="121"/>
      <c r="R92" s="121"/>
      <c r="S92" s="123"/>
      <c r="T92" s="125"/>
      <c r="U92" s="8"/>
      <c r="W92" s="121"/>
      <c r="X92" s="127"/>
    </row>
    <row r="93" spans="1:24" ht="12.75" customHeight="1" x14ac:dyDescent="0.2">
      <c r="A93" s="158" t="s">
        <v>264</v>
      </c>
      <c r="C93" s="120" t="s">
        <v>85</v>
      </c>
      <c r="D93" s="120"/>
      <c r="E93" s="126">
        <v>1400</v>
      </c>
      <c r="F93" s="126">
        <v>375</v>
      </c>
      <c r="G93" s="126" t="s">
        <v>244</v>
      </c>
      <c r="H93" s="120" t="s">
        <v>342</v>
      </c>
      <c r="I93" s="124">
        <v>9</v>
      </c>
      <c r="J93" s="124"/>
      <c r="K93" s="118">
        <v>1</v>
      </c>
      <c r="L93" s="120">
        <v>2</v>
      </c>
      <c r="M93" s="120" t="s">
        <v>263</v>
      </c>
      <c r="N93" s="120" t="s">
        <v>254</v>
      </c>
      <c r="O93" s="120">
        <v>600</v>
      </c>
      <c r="P93" s="120">
        <v>1</v>
      </c>
      <c r="Q93" s="120">
        <v>3</v>
      </c>
      <c r="R93" s="120">
        <v>3</v>
      </c>
      <c r="S93" s="122">
        <f>F93/E93</f>
        <v>0.26785714285714285</v>
      </c>
      <c r="T93" s="124">
        <f>O93/E93</f>
        <v>0.42857142857142855</v>
      </c>
      <c r="U93" s="8"/>
      <c r="W93" s="120" t="s">
        <v>85</v>
      </c>
      <c r="X93" s="126">
        <f>R93-Q93</f>
        <v>0</v>
      </c>
    </row>
    <row r="94" spans="1:24" x14ac:dyDescent="0.2">
      <c r="A94" s="159"/>
      <c r="C94" s="121"/>
      <c r="D94" s="121"/>
      <c r="E94" s="127"/>
      <c r="F94" s="127"/>
      <c r="G94" s="127"/>
      <c r="H94" s="121"/>
      <c r="I94" s="125"/>
      <c r="J94" s="125"/>
      <c r="K94" s="119"/>
      <c r="L94" s="121"/>
      <c r="M94" s="121"/>
      <c r="N94" s="121"/>
      <c r="O94" s="121"/>
      <c r="P94" s="121"/>
      <c r="Q94" s="121"/>
      <c r="R94" s="121"/>
      <c r="S94" s="123"/>
      <c r="T94" s="125"/>
      <c r="U94" s="8"/>
      <c r="W94" s="121"/>
      <c r="X94" s="127"/>
    </row>
    <row r="95" spans="1:24" ht="12.75" customHeight="1" x14ac:dyDescent="0.2">
      <c r="A95" s="158" t="s">
        <v>264</v>
      </c>
      <c r="C95" s="120" t="s">
        <v>86</v>
      </c>
      <c r="D95" s="120"/>
      <c r="E95" s="126">
        <v>1440</v>
      </c>
      <c r="F95" s="126">
        <v>375</v>
      </c>
      <c r="G95" s="126" t="s">
        <v>244</v>
      </c>
      <c r="H95" s="120" t="s">
        <v>342</v>
      </c>
      <c r="I95" s="124">
        <v>9</v>
      </c>
      <c r="J95" s="124"/>
      <c r="K95" s="118">
        <v>1</v>
      </c>
      <c r="L95" s="120">
        <v>2</v>
      </c>
      <c r="M95" s="120" t="s">
        <v>263</v>
      </c>
      <c r="N95" s="120" t="s">
        <v>254</v>
      </c>
      <c r="O95" s="120">
        <v>600</v>
      </c>
      <c r="P95" s="120">
        <v>1</v>
      </c>
      <c r="Q95" s="120">
        <v>3</v>
      </c>
      <c r="R95" s="120">
        <v>3</v>
      </c>
      <c r="S95" s="122">
        <f>F95/E95</f>
        <v>0.26041666666666669</v>
      </c>
      <c r="T95" s="124">
        <f>O95/E95</f>
        <v>0.41666666666666669</v>
      </c>
      <c r="U95" s="8"/>
      <c r="W95" s="120" t="s">
        <v>86</v>
      </c>
      <c r="X95" s="126">
        <f>R95-Q95</f>
        <v>0</v>
      </c>
    </row>
    <row r="96" spans="1:24" x14ac:dyDescent="0.2">
      <c r="A96" s="159"/>
      <c r="C96" s="121"/>
      <c r="D96" s="121"/>
      <c r="E96" s="127"/>
      <c r="F96" s="127"/>
      <c r="G96" s="127"/>
      <c r="H96" s="121"/>
      <c r="I96" s="125"/>
      <c r="J96" s="125"/>
      <c r="K96" s="119"/>
      <c r="L96" s="121"/>
      <c r="M96" s="121"/>
      <c r="N96" s="121"/>
      <c r="O96" s="121"/>
      <c r="P96" s="121"/>
      <c r="Q96" s="121"/>
      <c r="R96" s="121"/>
      <c r="S96" s="123"/>
      <c r="T96" s="125"/>
      <c r="U96" s="8"/>
      <c r="W96" s="121"/>
      <c r="X96" s="127"/>
    </row>
    <row r="97" spans="1:24" ht="12.75" customHeight="1" x14ac:dyDescent="0.2">
      <c r="A97" s="158" t="s">
        <v>264</v>
      </c>
      <c r="C97" s="120" t="s">
        <v>87</v>
      </c>
      <c r="D97" s="120"/>
      <c r="E97" s="126">
        <v>1433</v>
      </c>
      <c r="F97" s="126">
        <v>375</v>
      </c>
      <c r="G97" s="126" t="s">
        <v>244</v>
      </c>
      <c r="H97" s="120" t="s">
        <v>342</v>
      </c>
      <c r="I97" s="124">
        <v>9</v>
      </c>
      <c r="J97" s="124"/>
      <c r="K97" s="118">
        <v>1</v>
      </c>
      <c r="L97" s="120">
        <v>2</v>
      </c>
      <c r="M97" s="120" t="s">
        <v>263</v>
      </c>
      <c r="N97" s="120" t="s">
        <v>254</v>
      </c>
      <c r="O97" s="120">
        <v>600</v>
      </c>
      <c r="P97" s="120">
        <v>1</v>
      </c>
      <c r="Q97" s="120">
        <v>3</v>
      </c>
      <c r="R97" s="120">
        <v>3</v>
      </c>
      <c r="S97" s="122">
        <f>F97/E97</f>
        <v>0.26168876482903003</v>
      </c>
      <c r="T97" s="124">
        <f>O97/E97</f>
        <v>0.41870202372644799</v>
      </c>
      <c r="U97" s="8"/>
      <c r="W97" s="120" t="s">
        <v>87</v>
      </c>
      <c r="X97" s="126">
        <f>R97-Q97</f>
        <v>0</v>
      </c>
    </row>
    <row r="98" spans="1:24" x14ac:dyDescent="0.2">
      <c r="A98" s="159"/>
      <c r="C98" s="121"/>
      <c r="D98" s="121"/>
      <c r="E98" s="127"/>
      <c r="F98" s="127"/>
      <c r="G98" s="127"/>
      <c r="H98" s="121"/>
      <c r="I98" s="125"/>
      <c r="J98" s="125"/>
      <c r="K98" s="119"/>
      <c r="L98" s="121"/>
      <c r="M98" s="121"/>
      <c r="N98" s="121"/>
      <c r="O98" s="121"/>
      <c r="P98" s="121"/>
      <c r="Q98" s="121"/>
      <c r="R98" s="121"/>
      <c r="S98" s="123"/>
      <c r="T98" s="125"/>
      <c r="U98" s="8"/>
      <c r="W98" s="121"/>
      <c r="X98" s="127"/>
    </row>
    <row r="99" spans="1:24" ht="12.75" customHeight="1" x14ac:dyDescent="0.2">
      <c r="A99" s="158" t="s">
        <v>264</v>
      </c>
      <c r="C99" s="120" t="s">
        <v>88</v>
      </c>
      <c r="D99" s="120"/>
      <c r="E99" s="126">
        <v>1413</v>
      </c>
      <c r="F99" s="126">
        <v>375</v>
      </c>
      <c r="G99" s="126" t="s">
        <v>244</v>
      </c>
      <c r="H99" s="120" t="s">
        <v>342</v>
      </c>
      <c r="I99" s="124">
        <v>9</v>
      </c>
      <c r="J99" s="124"/>
      <c r="K99" s="118">
        <v>1</v>
      </c>
      <c r="L99" s="120">
        <v>2</v>
      </c>
      <c r="M99" s="120" t="s">
        <v>263</v>
      </c>
      <c r="N99" s="120" t="s">
        <v>254</v>
      </c>
      <c r="O99" s="120">
        <v>600</v>
      </c>
      <c r="P99" s="120">
        <v>1</v>
      </c>
      <c r="Q99" s="120">
        <v>3</v>
      </c>
      <c r="R99" s="120">
        <v>3</v>
      </c>
      <c r="S99" s="122">
        <f>F99/E99</f>
        <v>0.26539278131634819</v>
      </c>
      <c r="T99" s="124">
        <f>O99/E99</f>
        <v>0.42462845010615713</v>
      </c>
      <c r="U99" s="8"/>
      <c r="W99" s="120" t="s">
        <v>88</v>
      </c>
      <c r="X99" s="126">
        <f>R99-Q99</f>
        <v>0</v>
      </c>
    </row>
    <row r="100" spans="1:24" x14ac:dyDescent="0.2">
      <c r="A100" s="159"/>
      <c r="C100" s="121"/>
      <c r="D100" s="121"/>
      <c r="E100" s="127"/>
      <c r="F100" s="127"/>
      <c r="G100" s="127"/>
      <c r="H100" s="121"/>
      <c r="I100" s="125"/>
      <c r="J100" s="125"/>
      <c r="K100" s="119"/>
      <c r="L100" s="121"/>
      <c r="M100" s="121"/>
      <c r="N100" s="121"/>
      <c r="O100" s="121"/>
      <c r="P100" s="121"/>
      <c r="Q100" s="121"/>
      <c r="R100" s="121"/>
      <c r="S100" s="123"/>
      <c r="T100" s="125"/>
      <c r="U100" s="8"/>
      <c r="W100" s="121"/>
      <c r="X100" s="127"/>
    </row>
    <row r="101" spans="1:24" ht="12.75" customHeight="1" x14ac:dyDescent="0.2">
      <c r="A101" s="158" t="s">
        <v>264</v>
      </c>
      <c r="C101" s="120" t="s">
        <v>89</v>
      </c>
      <c r="D101" s="120"/>
      <c r="E101" s="126">
        <v>1460</v>
      </c>
      <c r="F101" s="126">
        <v>375</v>
      </c>
      <c r="G101" s="126" t="s">
        <v>244</v>
      </c>
      <c r="H101" s="120" t="s">
        <v>342</v>
      </c>
      <c r="I101" s="124">
        <v>9</v>
      </c>
      <c r="J101" s="124"/>
      <c r="K101" s="118">
        <v>1</v>
      </c>
      <c r="L101" s="120">
        <v>2</v>
      </c>
      <c r="M101" s="120" t="s">
        <v>263</v>
      </c>
      <c r="N101" s="120" t="s">
        <v>254</v>
      </c>
      <c r="O101" s="120">
        <v>600</v>
      </c>
      <c r="P101" s="120">
        <v>1</v>
      </c>
      <c r="Q101" s="120">
        <v>3</v>
      </c>
      <c r="R101" s="120">
        <v>3</v>
      </c>
      <c r="S101" s="122">
        <f>F101/E101</f>
        <v>0.25684931506849318</v>
      </c>
      <c r="T101" s="124">
        <f>O101/E101</f>
        <v>0.41095890410958902</v>
      </c>
      <c r="U101" s="8"/>
      <c r="W101" s="120" t="s">
        <v>89</v>
      </c>
      <c r="X101" s="126">
        <f>R101-Q101</f>
        <v>0</v>
      </c>
    </row>
    <row r="102" spans="1:24" x14ac:dyDescent="0.2">
      <c r="A102" s="159"/>
      <c r="C102" s="121"/>
      <c r="D102" s="121"/>
      <c r="E102" s="127"/>
      <c r="F102" s="127"/>
      <c r="G102" s="127"/>
      <c r="H102" s="121"/>
      <c r="I102" s="125"/>
      <c r="J102" s="125"/>
      <c r="K102" s="119"/>
      <c r="L102" s="121"/>
      <c r="M102" s="121"/>
      <c r="N102" s="121"/>
      <c r="O102" s="121"/>
      <c r="P102" s="121"/>
      <c r="Q102" s="121"/>
      <c r="R102" s="121"/>
      <c r="S102" s="123"/>
      <c r="T102" s="125"/>
      <c r="U102" s="8"/>
      <c r="W102" s="121"/>
      <c r="X102" s="127"/>
    </row>
    <row r="103" spans="1:24" ht="12.75" customHeight="1" x14ac:dyDescent="0.2">
      <c r="A103" s="158" t="s">
        <v>264</v>
      </c>
      <c r="C103" s="120" t="s">
        <v>90</v>
      </c>
      <c r="D103" s="120"/>
      <c r="E103" s="126">
        <v>1507</v>
      </c>
      <c r="F103" s="126">
        <v>375</v>
      </c>
      <c r="G103" s="126" t="s">
        <v>244</v>
      </c>
      <c r="H103" s="120" t="s">
        <v>342</v>
      </c>
      <c r="I103" s="124">
        <v>9</v>
      </c>
      <c r="J103" s="124"/>
      <c r="K103" s="118">
        <v>1</v>
      </c>
      <c r="L103" s="120">
        <v>2</v>
      </c>
      <c r="M103" s="120" t="s">
        <v>263</v>
      </c>
      <c r="N103" s="120" t="s">
        <v>254</v>
      </c>
      <c r="O103" s="120">
        <v>600</v>
      </c>
      <c r="P103" s="120">
        <v>1</v>
      </c>
      <c r="Q103" s="120">
        <v>3</v>
      </c>
      <c r="R103" s="120">
        <v>3</v>
      </c>
      <c r="S103" s="122">
        <f>F103/E103</f>
        <v>0.24883875248838752</v>
      </c>
      <c r="T103" s="124">
        <f>O103/E103</f>
        <v>0.39814200398142002</v>
      </c>
      <c r="U103" s="8"/>
      <c r="W103" s="120" t="s">
        <v>89</v>
      </c>
      <c r="X103" s="126">
        <f>R103-Q103</f>
        <v>0</v>
      </c>
    </row>
    <row r="104" spans="1:24" x14ac:dyDescent="0.2">
      <c r="A104" s="159"/>
      <c r="C104" s="121"/>
      <c r="D104" s="121"/>
      <c r="E104" s="127"/>
      <c r="F104" s="127"/>
      <c r="G104" s="127"/>
      <c r="H104" s="121"/>
      <c r="I104" s="125"/>
      <c r="J104" s="125"/>
      <c r="K104" s="119"/>
      <c r="L104" s="121"/>
      <c r="M104" s="121"/>
      <c r="N104" s="121"/>
      <c r="O104" s="121"/>
      <c r="P104" s="121"/>
      <c r="Q104" s="121"/>
      <c r="R104" s="121"/>
      <c r="S104" s="123"/>
      <c r="T104" s="125"/>
      <c r="U104" s="8"/>
      <c r="W104" s="121"/>
      <c r="X104" s="127"/>
    </row>
    <row r="105" spans="1:24" ht="12.75" customHeight="1" x14ac:dyDescent="0.2">
      <c r="A105" s="158" t="s">
        <v>264</v>
      </c>
      <c r="C105" s="120" t="s">
        <v>91</v>
      </c>
      <c r="D105" s="120"/>
      <c r="E105" s="126">
        <v>1645</v>
      </c>
      <c r="F105" s="126">
        <v>375</v>
      </c>
      <c r="G105" s="126" t="s">
        <v>244</v>
      </c>
      <c r="H105" s="120" t="s">
        <v>342</v>
      </c>
      <c r="I105" s="124">
        <v>9</v>
      </c>
      <c r="J105" s="124"/>
      <c r="K105" s="118">
        <v>1</v>
      </c>
      <c r="L105" s="120">
        <v>2</v>
      </c>
      <c r="M105" s="120" t="s">
        <v>263</v>
      </c>
      <c r="N105" s="120" t="s">
        <v>254</v>
      </c>
      <c r="O105" s="120">
        <v>600</v>
      </c>
      <c r="P105" s="120">
        <v>1</v>
      </c>
      <c r="Q105" s="120">
        <v>3</v>
      </c>
      <c r="R105" s="120">
        <v>3</v>
      </c>
      <c r="S105" s="122">
        <f>F105/E105</f>
        <v>0.22796352583586627</v>
      </c>
      <c r="T105" s="124">
        <f>O105/E105</f>
        <v>0.36474164133738601</v>
      </c>
      <c r="U105" s="8"/>
      <c r="W105" s="120" t="s">
        <v>89</v>
      </c>
      <c r="X105" s="126">
        <f>R105-Q105</f>
        <v>0</v>
      </c>
    </row>
    <row r="106" spans="1:24" x14ac:dyDescent="0.2">
      <c r="A106" s="159"/>
      <c r="C106" s="121"/>
      <c r="D106" s="121"/>
      <c r="E106" s="127"/>
      <c r="F106" s="127"/>
      <c r="G106" s="127"/>
      <c r="H106" s="121"/>
      <c r="I106" s="125"/>
      <c r="J106" s="125"/>
      <c r="K106" s="119"/>
      <c r="L106" s="121"/>
      <c r="M106" s="121"/>
      <c r="N106" s="121"/>
      <c r="O106" s="121"/>
      <c r="P106" s="121"/>
      <c r="Q106" s="121"/>
      <c r="R106" s="121"/>
      <c r="S106" s="123"/>
      <c r="T106" s="125"/>
      <c r="U106" s="8"/>
      <c r="W106" s="121"/>
      <c r="X106" s="127"/>
    </row>
    <row r="107" spans="1:24" ht="12.75" customHeight="1" x14ac:dyDescent="0.2">
      <c r="A107" s="160" t="s">
        <v>266</v>
      </c>
      <c r="C107" s="120" t="s">
        <v>92</v>
      </c>
      <c r="D107" s="120"/>
      <c r="E107" s="126">
        <v>2518</v>
      </c>
      <c r="F107" s="126">
        <v>700</v>
      </c>
      <c r="G107" s="126" t="s">
        <v>244</v>
      </c>
      <c r="H107" s="120" t="s">
        <v>342</v>
      </c>
      <c r="I107" s="124">
        <v>9</v>
      </c>
      <c r="J107" s="124"/>
      <c r="K107" s="118">
        <v>1</v>
      </c>
      <c r="L107" s="120">
        <v>2</v>
      </c>
      <c r="M107" s="120" t="s">
        <v>265</v>
      </c>
      <c r="N107" s="120" t="s">
        <v>254</v>
      </c>
      <c r="O107" s="120">
        <v>1200</v>
      </c>
      <c r="P107" s="120">
        <v>6</v>
      </c>
      <c r="Q107" s="120">
        <v>12</v>
      </c>
      <c r="R107" s="120">
        <v>12</v>
      </c>
      <c r="S107" s="122">
        <f>F107/E107</f>
        <v>0.27799841143764892</v>
      </c>
      <c r="T107" s="124">
        <f>O107/E107</f>
        <v>0.47656870532168388</v>
      </c>
      <c r="U107" s="8"/>
      <c r="W107" s="120" t="s">
        <v>97</v>
      </c>
      <c r="X107" s="126">
        <f>R107-Q107</f>
        <v>0</v>
      </c>
    </row>
    <row r="108" spans="1:24" x14ac:dyDescent="0.2">
      <c r="A108" s="161"/>
      <c r="C108" s="121"/>
      <c r="D108" s="121"/>
      <c r="E108" s="127"/>
      <c r="F108" s="127"/>
      <c r="G108" s="127"/>
      <c r="H108" s="121"/>
      <c r="I108" s="125"/>
      <c r="J108" s="125"/>
      <c r="K108" s="119"/>
      <c r="L108" s="121"/>
      <c r="M108" s="121"/>
      <c r="N108" s="121"/>
      <c r="O108" s="121"/>
      <c r="P108" s="121"/>
      <c r="Q108" s="121"/>
      <c r="R108" s="121"/>
      <c r="S108" s="123"/>
      <c r="T108" s="125"/>
      <c r="U108" s="8"/>
      <c r="W108" s="121"/>
      <c r="X108" s="127"/>
    </row>
    <row r="109" spans="1:24" ht="12.75" customHeight="1" x14ac:dyDescent="0.2">
      <c r="A109" s="160" t="s">
        <v>266</v>
      </c>
      <c r="C109" s="120" t="s">
        <v>93</v>
      </c>
      <c r="D109" s="120"/>
      <c r="E109" s="126">
        <v>2479</v>
      </c>
      <c r="F109" s="126">
        <v>700</v>
      </c>
      <c r="G109" s="126" t="s">
        <v>244</v>
      </c>
      <c r="H109" s="120" t="s">
        <v>342</v>
      </c>
      <c r="I109" s="124">
        <v>9</v>
      </c>
      <c r="J109" s="124"/>
      <c r="K109" s="118">
        <v>1</v>
      </c>
      <c r="L109" s="120">
        <v>2</v>
      </c>
      <c r="M109" s="120" t="s">
        <v>265</v>
      </c>
      <c r="N109" s="120" t="s">
        <v>254</v>
      </c>
      <c r="O109" s="120">
        <v>1200</v>
      </c>
      <c r="P109" s="120">
        <v>6</v>
      </c>
      <c r="Q109" s="120">
        <v>12</v>
      </c>
      <c r="R109" s="120">
        <v>12</v>
      </c>
      <c r="S109" s="122">
        <f>F109/E109</f>
        <v>0.28237192416296891</v>
      </c>
      <c r="T109" s="124">
        <f>O109/E109</f>
        <v>0.48406615570794675</v>
      </c>
      <c r="U109" s="8"/>
      <c r="W109" s="120" t="s">
        <v>97</v>
      </c>
      <c r="X109" s="126">
        <f>R109-Q109</f>
        <v>0</v>
      </c>
    </row>
    <row r="110" spans="1:24" x14ac:dyDescent="0.2">
      <c r="A110" s="161"/>
      <c r="C110" s="121"/>
      <c r="D110" s="121"/>
      <c r="E110" s="127"/>
      <c r="F110" s="127"/>
      <c r="G110" s="127"/>
      <c r="H110" s="121"/>
      <c r="I110" s="125"/>
      <c r="J110" s="125"/>
      <c r="K110" s="119"/>
      <c r="L110" s="121"/>
      <c r="M110" s="121"/>
      <c r="N110" s="121"/>
      <c r="O110" s="121"/>
      <c r="P110" s="121"/>
      <c r="Q110" s="121"/>
      <c r="R110" s="121"/>
      <c r="S110" s="123"/>
      <c r="T110" s="125"/>
      <c r="U110" s="8"/>
      <c r="W110" s="121"/>
      <c r="X110" s="127"/>
    </row>
    <row r="111" spans="1:24" ht="12.75" customHeight="1" x14ac:dyDescent="0.2">
      <c r="A111" s="160" t="s">
        <v>266</v>
      </c>
      <c r="C111" s="120" t="s">
        <v>94</v>
      </c>
      <c r="D111" s="120"/>
      <c r="E111" s="126">
        <v>4829</v>
      </c>
      <c r="F111" s="126">
        <v>1400</v>
      </c>
      <c r="G111" s="126" t="s">
        <v>244</v>
      </c>
      <c r="H111" s="120" t="s">
        <v>342</v>
      </c>
      <c r="I111" s="124">
        <v>9</v>
      </c>
      <c r="J111" s="124"/>
      <c r="K111" s="118">
        <v>2</v>
      </c>
      <c r="L111" s="120">
        <v>3</v>
      </c>
      <c r="M111" s="120" t="s">
        <v>265</v>
      </c>
      <c r="N111" s="120" t="s">
        <v>254</v>
      </c>
      <c r="O111" s="120">
        <v>2400</v>
      </c>
      <c r="P111" s="120">
        <v>12</v>
      </c>
      <c r="Q111" s="120">
        <v>24</v>
      </c>
      <c r="R111" s="120">
        <v>24</v>
      </c>
      <c r="S111" s="122">
        <f>F111/E111</f>
        <v>0.28991509629322842</v>
      </c>
      <c r="T111" s="124">
        <f>O111/E111</f>
        <v>0.49699730793124869</v>
      </c>
      <c r="U111" s="8"/>
      <c r="W111" s="120" t="s">
        <v>97</v>
      </c>
      <c r="X111" s="126">
        <f>R111-Q111</f>
        <v>0</v>
      </c>
    </row>
    <row r="112" spans="1:24" x14ac:dyDescent="0.2">
      <c r="A112" s="161"/>
      <c r="C112" s="121"/>
      <c r="D112" s="121"/>
      <c r="E112" s="127"/>
      <c r="F112" s="127"/>
      <c r="G112" s="127"/>
      <c r="H112" s="121"/>
      <c r="I112" s="125"/>
      <c r="J112" s="125"/>
      <c r="K112" s="119"/>
      <c r="L112" s="121"/>
      <c r="M112" s="121"/>
      <c r="N112" s="121"/>
      <c r="O112" s="121"/>
      <c r="P112" s="121"/>
      <c r="Q112" s="121"/>
      <c r="R112" s="121"/>
      <c r="S112" s="123"/>
      <c r="T112" s="125"/>
      <c r="U112" s="8"/>
      <c r="W112" s="121"/>
      <c r="X112" s="127"/>
    </row>
    <row r="113" spans="1:24" ht="12.75" customHeight="1" x14ac:dyDescent="0.2">
      <c r="A113" s="160" t="s">
        <v>266</v>
      </c>
      <c r="C113" s="120" t="s">
        <v>95</v>
      </c>
      <c r="D113" s="120"/>
      <c r="E113" s="126">
        <v>2412</v>
      </c>
      <c r="F113" s="126">
        <v>700</v>
      </c>
      <c r="G113" s="126" t="s">
        <v>244</v>
      </c>
      <c r="H113" s="120" t="s">
        <v>342</v>
      </c>
      <c r="I113" s="124">
        <v>9</v>
      </c>
      <c r="J113" s="124"/>
      <c r="K113" s="118">
        <v>1</v>
      </c>
      <c r="L113" s="120">
        <v>2</v>
      </c>
      <c r="M113" s="120" t="s">
        <v>265</v>
      </c>
      <c r="N113" s="120" t="s">
        <v>254</v>
      </c>
      <c r="O113" s="120">
        <v>1200</v>
      </c>
      <c r="P113" s="120">
        <v>6</v>
      </c>
      <c r="Q113" s="120">
        <v>12</v>
      </c>
      <c r="R113" s="120">
        <v>12</v>
      </c>
      <c r="S113" s="122">
        <f>F113/E113</f>
        <v>0.29021558872305142</v>
      </c>
      <c r="T113" s="124">
        <f>O113/E113</f>
        <v>0.49751243781094528</v>
      </c>
      <c r="U113" s="8"/>
      <c r="W113" s="120" t="s">
        <v>97</v>
      </c>
      <c r="X113" s="126">
        <f>R113-Q113</f>
        <v>0</v>
      </c>
    </row>
    <row r="114" spans="1:24" x14ac:dyDescent="0.2">
      <c r="A114" s="161"/>
      <c r="C114" s="121"/>
      <c r="D114" s="121"/>
      <c r="E114" s="127"/>
      <c r="F114" s="127"/>
      <c r="G114" s="127"/>
      <c r="H114" s="121"/>
      <c r="I114" s="125"/>
      <c r="J114" s="125"/>
      <c r="K114" s="119"/>
      <c r="L114" s="121"/>
      <c r="M114" s="121"/>
      <c r="N114" s="121"/>
      <c r="O114" s="121"/>
      <c r="P114" s="121"/>
      <c r="Q114" s="121"/>
      <c r="R114" s="121"/>
      <c r="S114" s="123"/>
      <c r="T114" s="125"/>
      <c r="U114" s="8"/>
      <c r="W114" s="121"/>
      <c r="X114" s="127"/>
    </row>
    <row r="115" spans="1:24" ht="12.75" customHeight="1" x14ac:dyDescent="0.2">
      <c r="A115" s="158" t="s">
        <v>264</v>
      </c>
      <c r="C115" s="120" t="s">
        <v>96</v>
      </c>
      <c r="D115" s="120"/>
      <c r="E115" s="126">
        <v>1446</v>
      </c>
      <c r="F115" s="126">
        <v>375</v>
      </c>
      <c r="G115" s="126" t="s">
        <v>244</v>
      </c>
      <c r="H115" s="120" t="s">
        <v>342</v>
      </c>
      <c r="I115" s="124">
        <v>9</v>
      </c>
      <c r="J115" s="124"/>
      <c r="K115" s="118">
        <v>1</v>
      </c>
      <c r="L115" s="120">
        <v>2</v>
      </c>
      <c r="M115" s="120" t="s">
        <v>263</v>
      </c>
      <c r="N115" s="120" t="s">
        <v>254</v>
      </c>
      <c r="O115" s="120">
        <v>600</v>
      </c>
      <c r="P115" s="120">
        <v>1</v>
      </c>
      <c r="Q115" s="120">
        <v>3</v>
      </c>
      <c r="R115" s="120">
        <v>3</v>
      </c>
      <c r="S115" s="122">
        <f>F115/E115</f>
        <v>0.25933609958506226</v>
      </c>
      <c r="T115" s="124">
        <f>O115/E115</f>
        <v>0.41493775933609961</v>
      </c>
      <c r="U115" s="8"/>
      <c r="W115" s="120" t="s">
        <v>89</v>
      </c>
      <c r="X115" s="126">
        <f>R115-Q115</f>
        <v>0</v>
      </c>
    </row>
    <row r="116" spans="1:24" x14ac:dyDescent="0.2">
      <c r="A116" s="159"/>
      <c r="C116" s="121"/>
      <c r="D116" s="121"/>
      <c r="E116" s="127"/>
      <c r="F116" s="127"/>
      <c r="G116" s="127"/>
      <c r="H116" s="121"/>
      <c r="I116" s="125"/>
      <c r="J116" s="125"/>
      <c r="K116" s="119"/>
      <c r="L116" s="121"/>
      <c r="M116" s="121"/>
      <c r="N116" s="121"/>
      <c r="O116" s="121"/>
      <c r="P116" s="121"/>
      <c r="Q116" s="121"/>
      <c r="R116" s="121"/>
      <c r="S116" s="123"/>
      <c r="T116" s="125"/>
      <c r="U116" s="8"/>
      <c r="W116" s="121"/>
      <c r="X116" s="127"/>
    </row>
    <row r="117" spans="1:24" ht="12.75" customHeight="1" x14ac:dyDescent="0.2">
      <c r="A117" s="158" t="s">
        <v>264</v>
      </c>
      <c r="C117" s="120" t="s">
        <v>97</v>
      </c>
      <c r="D117" s="120"/>
      <c r="E117" s="126">
        <v>1426</v>
      </c>
      <c r="F117" s="126">
        <v>375</v>
      </c>
      <c r="G117" s="126" t="s">
        <v>244</v>
      </c>
      <c r="H117" s="120" t="s">
        <v>342</v>
      </c>
      <c r="I117" s="124">
        <v>9</v>
      </c>
      <c r="J117" s="124"/>
      <c r="K117" s="118">
        <v>1</v>
      </c>
      <c r="L117" s="120">
        <v>2</v>
      </c>
      <c r="M117" s="120" t="s">
        <v>263</v>
      </c>
      <c r="N117" s="120" t="s">
        <v>254</v>
      </c>
      <c r="O117" s="120">
        <v>600</v>
      </c>
      <c r="P117" s="120">
        <v>1</v>
      </c>
      <c r="Q117" s="120">
        <v>3</v>
      </c>
      <c r="R117" s="120">
        <v>3</v>
      </c>
      <c r="S117" s="122">
        <f>F117/E117</f>
        <v>0.26297335203366057</v>
      </c>
      <c r="T117" s="124">
        <f>O117/E117</f>
        <v>0.42075736325385693</v>
      </c>
      <c r="U117" s="8"/>
      <c r="W117" s="120" t="s">
        <v>89</v>
      </c>
      <c r="X117" s="126">
        <f>R117-Q117</f>
        <v>0</v>
      </c>
    </row>
    <row r="118" spans="1:24" x14ac:dyDescent="0.2">
      <c r="A118" s="159"/>
      <c r="C118" s="121"/>
      <c r="D118" s="121"/>
      <c r="E118" s="127"/>
      <c r="F118" s="127"/>
      <c r="G118" s="127"/>
      <c r="H118" s="121"/>
      <c r="I118" s="125"/>
      <c r="J118" s="125"/>
      <c r="K118" s="119"/>
      <c r="L118" s="121"/>
      <c r="M118" s="121"/>
      <c r="N118" s="121"/>
      <c r="O118" s="121"/>
      <c r="P118" s="121"/>
      <c r="Q118" s="121"/>
      <c r="R118" s="121"/>
      <c r="S118" s="123"/>
      <c r="T118" s="125"/>
      <c r="U118" s="8"/>
      <c r="W118" s="121"/>
      <c r="X118" s="127"/>
    </row>
    <row r="119" spans="1:24" ht="12.75" customHeight="1" x14ac:dyDescent="0.2">
      <c r="A119" s="160" t="s">
        <v>266</v>
      </c>
      <c r="C119" s="120" t="s">
        <v>98</v>
      </c>
      <c r="D119" s="120"/>
      <c r="E119" s="126">
        <v>5253</v>
      </c>
      <c r="F119" s="126">
        <v>1400</v>
      </c>
      <c r="G119" s="126" t="s">
        <v>244</v>
      </c>
      <c r="H119" s="120" t="s">
        <v>342</v>
      </c>
      <c r="I119" s="124">
        <v>9</v>
      </c>
      <c r="J119" s="124"/>
      <c r="K119" s="118">
        <v>2</v>
      </c>
      <c r="L119" s="120">
        <v>3</v>
      </c>
      <c r="M119" s="120" t="s">
        <v>265</v>
      </c>
      <c r="N119" s="120" t="s">
        <v>254</v>
      </c>
      <c r="O119" s="120">
        <v>2400</v>
      </c>
      <c r="P119" s="120">
        <v>12</v>
      </c>
      <c r="Q119" s="120">
        <v>24</v>
      </c>
      <c r="R119" s="120">
        <v>24</v>
      </c>
      <c r="S119" s="122">
        <f>F119/E119</f>
        <v>0.266514372739387</v>
      </c>
      <c r="T119" s="124">
        <f>O119/E119</f>
        <v>0.45688178183894917</v>
      </c>
      <c r="U119" s="8"/>
      <c r="W119" s="120" t="s">
        <v>98</v>
      </c>
      <c r="X119" s="126">
        <f>R119-Q119</f>
        <v>0</v>
      </c>
    </row>
    <row r="120" spans="1:24" x14ac:dyDescent="0.2">
      <c r="A120" s="161"/>
      <c r="C120" s="121"/>
      <c r="D120" s="121"/>
      <c r="E120" s="127"/>
      <c r="F120" s="127"/>
      <c r="G120" s="127"/>
      <c r="H120" s="121"/>
      <c r="I120" s="125"/>
      <c r="J120" s="125"/>
      <c r="K120" s="119"/>
      <c r="L120" s="121"/>
      <c r="M120" s="121"/>
      <c r="N120" s="121"/>
      <c r="O120" s="121"/>
      <c r="P120" s="121"/>
      <c r="Q120" s="121"/>
      <c r="R120" s="121"/>
      <c r="S120" s="123"/>
      <c r="T120" s="125"/>
      <c r="U120" s="8"/>
      <c r="W120" s="121"/>
      <c r="X120" s="127"/>
    </row>
    <row r="121" spans="1:24" ht="12.75" customHeight="1" x14ac:dyDescent="0.2">
      <c r="A121" s="160" t="s">
        <v>266</v>
      </c>
      <c r="C121" s="120" t="s">
        <v>99</v>
      </c>
      <c r="D121" s="120"/>
      <c r="E121" s="126">
        <v>2406</v>
      </c>
      <c r="F121" s="126">
        <v>700</v>
      </c>
      <c r="G121" s="126" t="s">
        <v>244</v>
      </c>
      <c r="H121" s="120" t="s">
        <v>342</v>
      </c>
      <c r="I121" s="124">
        <v>9</v>
      </c>
      <c r="J121" s="124"/>
      <c r="K121" s="118">
        <v>1</v>
      </c>
      <c r="L121" s="120">
        <v>2</v>
      </c>
      <c r="M121" s="120" t="s">
        <v>265</v>
      </c>
      <c r="N121" s="120" t="s">
        <v>254</v>
      </c>
      <c r="O121" s="120">
        <v>1200</v>
      </c>
      <c r="P121" s="120">
        <v>6</v>
      </c>
      <c r="Q121" s="120">
        <v>12</v>
      </c>
      <c r="R121" s="120">
        <v>12</v>
      </c>
      <c r="S121" s="122">
        <f>F121/E121</f>
        <v>0.29093931837073983</v>
      </c>
      <c r="T121" s="124">
        <f>O121/E121</f>
        <v>0.49875311720698257</v>
      </c>
      <c r="U121" s="8"/>
      <c r="W121" s="120" t="s">
        <v>99</v>
      </c>
      <c r="X121" s="126">
        <f>R121-Q121</f>
        <v>0</v>
      </c>
    </row>
    <row r="122" spans="1:24" x14ac:dyDescent="0.2">
      <c r="A122" s="161"/>
      <c r="C122" s="121"/>
      <c r="D122" s="121"/>
      <c r="E122" s="127"/>
      <c r="F122" s="127"/>
      <c r="G122" s="127"/>
      <c r="H122" s="121"/>
      <c r="I122" s="125"/>
      <c r="J122" s="125"/>
      <c r="K122" s="119"/>
      <c r="L122" s="121"/>
      <c r="M122" s="121"/>
      <c r="N122" s="121"/>
      <c r="O122" s="121"/>
      <c r="P122" s="121"/>
      <c r="Q122" s="121"/>
      <c r="R122" s="121"/>
      <c r="S122" s="123"/>
      <c r="T122" s="125"/>
      <c r="U122" s="8"/>
      <c r="W122" s="121"/>
      <c r="X122" s="127"/>
    </row>
    <row r="123" spans="1:24" ht="12.75" customHeight="1" x14ac:dyDescent="0.2">
      <c r="A123" s="160" t="s">
        <v>266</v>
      </c>
      <c r="C123" s="120" t="s">
        <v>100</v>
      </c>
      <c r="D123" s="120"/>
      <c r="E123" s="126">
        <v>2407</v>
      </c>
      <c r="F123" s="126">
        <v>700</v>
      </c>
      <c r="G123" s="126" t="s">
        <v>244</v>
      </c>
      <c r="H123" s="120" t="s">
        <v>342</v>
      </c>
      <c r="I123" s="124">
        <v>9</v>
      </c>
      <c r="J123" s="124"/>
      <c r="K123" s="118">
        <v>1</v>
      </c>
      <c r="L123" s="120">
        <v>2</v>
      </c>
      <c r="M123" s="120" t="s">
        <v>265</v>
      </c>
      <c r="N123" s="120" t="s">
        <v>254</v>
      </c>
      <c r="O123" s="120">
        <v>1200</v>
      </c>
      <c r="P123" s="120">
        <v>6</v>
      </c>
      <c r="Q123" s="120">
        <v>12</v>
      </c>
      <c r="R123" s="120">
        <v>12</v>
      </c>
      <c r="S123" s="122">
        <f>F123/E123</f>
        <v>0.29081844619858743</v>
      </c>
      <c r="T123" s="124">
        <f>O123/E123</f>
        <v>0.49854590776900704</v>
      </c>
      <c r="U123" s="8"/>
      <c r="W123" s="120" t="s">
        <v>100</v>
      </c>
      <c r="X123" s="126">
        <f>R123-Q123</f>
        <v>0</v>
      </c>
    </row>
    <row r="124" spans="1:24" x14ac:dyDescent="0.2">
      <c r="A124" s="161"/>
      <c r="C124" s="121"/>
      <c r="D124" s="121"/>
      <c r="E124" s="127"/>
      <c r="F124" s="127"/>
      <c r="G124" s="127"/>
      <c r="H124" s="121"/>
      <c r="I124" s="125"/>
      <c r="J124" s="125"/>
      <c r="K124" s="119"/>
      <c r="L124" s="121"/>
      <c r="M124" s="121"/>
      <c r="N124" s="121"/>
      <c r="O124" s="121"/>
      <c r="P124" s="121"/>
      <c r="Q124" s="121"/>
      <c r="R124" s="121"/>
      <c r="S124" s="123"/>
      <c r="T124" s="125"/>
      <c r="U124" s="8"/>
      <c r="W124" s="121"/>
      <c r="X124" s="127"/>
    </row>
    <row r="125" spans="1:24" ht="12.75" customHeight="1" x14ac:dyDescent="0.2">
      <c r="A125" s="160" t="s">
        <v>266</v>
      </c>
      <c r="C125" s="120" t="s">
        <v>101</v>
      </c>
      <c r="D125" s="120"/>
      <c r="E125" s="126">
        <v>2405</v>
      </c>
      <c r="F125" s="126">
        <v>700</v>
      </c>
      <c r="G125" s="126" t="s">
        <v>244</v>
      </c>
      <c r="H125" s="120" t="s">
        <v>342</v>
      </c>
      <c r="I125" s="124">
        <v>9</v>
      </c>
      <c r="J125" s="124"/>
      <c r="K125" s="118">
        <v>1</v>
      </c>
      <c r="L125" s="120">
        <v>2</v>
      </c>
      <c r="M125" s="120" t="s">
        <v>265</v>
      </c>
      <c r="N125" s="120" t="s">
        <v>254</v>
      </c>
      <c r="O125" s="120">
        <v>1200</v>
      </c>
      <c r="P125" s="120">
        <v>6</v>
      </c>
      <c r="Q125" s="120">
        <v>12</v>
      </c>
      <c r="R125" s="120">
        <v>12</v>
      </c>
      <c r="S125" s="122">
        <f>F125/E125</f>
        <v>0.29106029106029108</v>
      </c>
      <c r="T125" s="124">
        <f>O125/E125</f>
        <v>0.49896049896049899</v>
      </c>
      <c r="U125" s="8"/>
      <c r="W125" s="120" t="s">
        <v>101</v>
      </c>
      <c r="X125" s="126">
        <f>R125-Q125</f>
        <v>0</v>
      </c>
    </row>
    <row r="126" spans="1:24" x14ac:dyDescent="0.2">
      <c r="A126" s="161"/>
      <c r="C126" s="121"/>
      <c r="D126" s="121"/>
      <c r="E126" s="127"/>
      <c r="F126" s="127"/>
      <c r="G126" s="127"/>
      <c r="H126" s="121"/>
      <c r="I126" s="125"/>
      <c r="J126" s="125"/>
      <c r="K126" s="119"/>
      <c r="L126" s="121"/>
      <c r="M126" s="121"/>
      <c r="N126" s="121"/>
      <c r="O126" s="121"/>
      <c r="P126" s="121"/>
      <c r="Q126" s="121"/>
      <c r="R126" s="121"/>
      <c r="S126" s="123"/>
      <c r="T126" s="125"/>
      <c r="U126" s="8"/>
      <c r="W126" s="121"/>
      <c r="X126" s="127"/>
    </row>
    <row r="127" spans="1:24" ht="12.75" customHeight="1" x14ac:dyDescent="0.2">
      <c r="A127" s="160" t="s">
        <v>266</v>
      </c>
      <c r="C127" s="120" t="s">
        <v>102</v>
      </c>
      <c r="D127" s="120"/>
      <c r="E127" s="126">
        <v>2404</v>
      </c>
      <c r="F127" s="126">
        <v>700</v>
      </c>
      <c r="G127" s="126" t="s">
        <v>244</v>
      </c>
      <c r="H127" s="120" t="s">
        <v>342</v>
      </c>
      <c r="I127" s="124">
        <v>9</v>
      </c>
      <c r="J127" s="124"/>
      <c r="K127" s="118">
        <v>1</v>
      </c>
      <c r="L127" s="120">
        <v>2</v>
      </c>
      <c r="M127" s="120" t="s">
        <v>265</v>
      </c>
      <c r="N127" s="120" t="s">
        <v>254</v>
      </c>
      <c r="O127" s="120">
        <v>1200</v>
      </c>
      <c r="P127" s="120">
        <v>6</v>
      </c>
      <c r="Q127" s="120">
        <v>12</v>
      </c>
      <c r="R127" s="120">
        <v>12</v>
      </c>
      <c r="S127" s="122">
        <f>F127/E127</f>
        <v>0.29118136439267889</v>
      </c>
      <c r="T127" s="124">
        <f>O127/E127</f>
        <v>0.49916805324459235</v>
      </c>
      <c r="U127" s="8"/>
      <c r="W127" s="120" t="s">
        <v>102</v>
      </c>
      <c r="X127" s="126">
        <f>R127-Q127</f>
        <v>0</v>
      </c>
    </row>
    <row r="128" spans="1:24" x14ac:dyDescent="0.2">
      <c r="A128" s="161"/>
      <c r="C128" s="121"/>
      <c r="D128" s="121"/>
      <c r="E128" s="127"/>
      <c r="F128" s="127"/>
      <c r="G128" s="127"/>
      <c r="H128" s="121"/>
      <c r="I128" s="125"/>
      <c r="J128" s="125"/>
      <c r="K128" s="119"/>
      <c r="L128" s="121"/>
      <c r="M128" s="121"/>
      <c r="N128" s="121"/>
      <c r="O128" s="121"/>
      <c r="P128" s="121"/>
      <c r="Q128" s="121"/>
      <c r="R128" s="121"/>
      <c r="S128" s="123"/>
      <c r="T128" s="125"/>
      <c r="U128" s="8"/>
      <c r="W128" s="121"/>
      <c r="X128" s="127"/>
    </row>
    <row r="129" spans="1:24" ht="12.75" customHeight="1" x14ac:dyDescent="0.2">
      <c r="A129" s="160" t="s">
        <v>266</v>
      </c>
      <c r="C129" s="120" t="s">
        <v>103</v>
      </c>
      <c r="D129" s="120"/>
      <c r="E129" s="126">
        <v>2411</v>
      </c>
      <c r="F129" s="126">
        <v>700</v>
      </c>
      <c r="G129" s="126" t="s">
        <v>244</v>
      </c>
      <c r="H129" s="120" t="s">
        <v>342</v>
      </c>
      <c r="I129" s="124">
        <v>9</v>
      </c>
      <c r="J129" s="124"/>
      <c r="K129" s="118">
        <v>1</v>
      </c>
      <c r="L129" s="120">
        <v>2</v>
      </c>
      <c r="M129" s="120" t="s">
        <v>265</v>
      </c>
      <c r="N129" s="120" t="s">
        <v>254</v>
      </c>
      <c r="O129" s="120">
        <v>1200</v>
      </c>
      <c r="P129" s="120">
        <v>6</v>
      </c>
      <c r="Q129" s="120">
        <v>12</v>
      </c>
      <c r="R129" s="120">
        <v>12</v>
      </c>
      <c r="S129" s="122">
        <f>F129/E129</f>
        <v>0.29033596018249691</v>
      </c>
      <c r="T129" s="124">
        <f>O129/E129</f>
        <v>0.49771878888428039</v>
      </c>
      <c r="U129" s="8"/>
      <c r="W129" s="120" t="s">
        <v>103</v>
      </c>
      <c r="X129" s="126">
        <f>R129-Q129</f>
        <v>0</v>
      </c>
    </row>
    <row r="130" spans="1:24" x14ac:dyDescent="0.2">
      <c r="A130" s="161"/>
      <c r="C130" s="121"/>
      <c r="D130" s="121"/>
      <c r="E130" s="127"/>
      <c r="F130" s="127"/>
      <c r="G130" s="127"/>
      <c r="H130" s="121"/>
      <c r="I130" s="125"/>
      <c r="J130" s="125"/>
      <c r="K130" s="119"/>
      <c r="L130" s="121"/>
      <c r="M130" s="121"/>
      <c r="N130" s="121"/>
      <c r="O130" s="121"/>
      <c r="P130" s="121"/>
      <c r="Q130" s="121"/>
      <c r="R130" s="121"/>
      <c r="S130" s="123"/>
      <c r="T130" s="125"/>
      <c r="U130" s="8"/>
      <c r="W130" s="121"/>
      <c r="X130" s="127"/>
    </row>
    <row r="131" spans="1:24" ht="12.75" customHeight="1" x14ac:dyDescent="0.2">
      <c r="A131" s="160" t="s">
        <v>266</v>
      </c>
      <c r="C131" s="120" t="s">
        <v>104</v>
      </c>
      <c r="D131" s="120"/>
      <c r="E131" s="126">
        <v>2406</v>
      </c>
      <c r="F131" s="126">
        <v>700</v>
      </c>
      <c r="G131" s="126" t="s">
        <v>244</v>
      </c>
      <c r="H131" s="120" t="s">
        <v>342</v>
      </c>
      <c r="I131" s="124">
        <v>9</v>
      </c>
      <c r="J131" s="124"/>
      <c r="K131" s="118">
        <v>1</v>
      </c>
      <c r="L131" s="120">
        <v>2</v>
      </c>
      <c r="M131" s="120" t="s">
        <v>265</v>
      </c>
      <c r="N131" s="120" t="s">
        <v>254</v>
      </c>
      <c r="O131" s="120">
        <v>1200</v>
      </c>
      <c r="P131" s="120">
        <v>6</v>
      </c>
      <c r="Q131" s="120">
        <v>12</v>
      </c>
      <c r="R131" s="120">
        <v>12</v>
      </c>
      <c r="S131" s="122">
        <f>F131/E131</f>
        <v>0.29093931837073983</v>
      </c>
      <c r="T131" s="124">
        <f>O131/E131</f>
        <v>0.49875311720698257</v>
      </c>
      <c r="U131" s="8"/>
      <c r="W131" s="120" t="s">
        <v>104</v>
      </c>
      <c r="X131" s="126">
        <f>R131-Q131</f>
        <v>0</v>
      </c>
    </row>
    <row r="132" spans="1:24" x14ac:dyDescent="0.2">
      <c r="A132" s="161"/>
      <c r="C132" s="121"/>
      <c r="D132" s="121"/>
      <c r="E132" s="127"/>
      <c r="F132" s="127"/>
      <c r="G132" s="127"/>
      <c r="H132" s="121"/>
      <c r="I132" s="125"/>
      <c r="J132" s="125"/>
      <c r="K132" s="119"/>
      <c r="L132" s="121"/>
      <c r="M132" s="121"/>
      <c r="N132" s="121"/>
      <c r="O132" s="121"/>
      <c r="P132" s="121"/>
      <c r="Q132" s="121"/>
      <c r="R132" s="121"/>
      <c r="S132" s="123"/>
      <c r="T132" s="125"/>
      <c r="U132" s="8"/>
      <c r="W132" s="121"/>
      <c r="X132" s="127"/>
    </row>
    <row r="133" spans="1:24" ht="12.75" customHeight="1" x14ac:dyDescent="0.2">
      <c r="A133" s="158" t="s">
        <v>264</v>
      </c>
      <c r="C133" s="120" t="s">
        <v>105</v>
      </c>
      <c r="D133" s="120"/>
      <c r="E133" s="126">
        <v>1528</v>
      </c>
      <c r="F133" s="126">
        <v>375</v>
      </c>
      <c r="G133" s="126" t="s">
        <v>244</v>
      </c>
      <c r="H133" s="120" t="s">
        <v>342</v>
      </c>
      <c r="I133" s="124">
        <v>9</v>
      </c>
      <c r="J133" s="124"/>
      <c r="K133" s="118">
        <v>1</v>
      </c>
      <c r="L133" s="120">
        <v>2</v>
      </c>
      <c r="M133" s="120" t="s">
        <v>263</v>
      </c>
      <c r="N133" s="120" t="s">
        <v>254</v>
      </c>
      <c r="O133" s="120">
        <v>600</v>
      </c>
      <c r="P133" s="120">
        <v>1</v>
      </c>
      <c r="Q133" s="120">
        <v>3</v>
      </c>
      <c r="R133" s="120">
        <v>3</v>
      </c>
      <c r="S133" s="122">
        <f>F133/E133</f>
        <v>0.24541884816753926</v>
      </c>
      <c r="T133" s="124">
        <f>O133/E133</f>
        <v>0.39267015706806285</v>
      </c>
      <c r="U133" s="8"/>
      <c r="W133" s="120" t="s">
        <v>110</v>
      </c>
      <c r="X133" s="126">
        <f>R133-Q133</f>
        <v>0</v>
      </c>
    </row>
    <row r="134" spans="1:24" x14ac:dyDescent="0.2">
      <c r="A134" s="159"/>
      <c r="C134" s="121"/>
      <c r="D134" s="121"/>
      <c r="E134" s="127"/>
      <c r="F134" s="127"/>
      <c r="G134" s="127"/>
      <c r="H134" s="121"/>
      <c r="I134" s="125"/>
      <c r="J134" s="125"/>
      <c r="K134" s="119"/>
      <c r="L134" s="121"/>
      <c r="M134" s="121"/>
      <c r="N134" s="121"/>
      <c r="O134" s="121"/>
      <c r="P134" s="121"/>
      <c r="Q134" s="121"/>
      <c r="R134" s="121"/>
      <c r="S134" s="123"/>
      <c r="T134" s="125"/>
      <c r="U134" s="8"/>
      <c r="W134" s="121"/>
      <c r="X134" s="127"/>
    </row>
    <row r="135" spans="1:24" ht="12.75" customHeight="1" x14ac:dyDescent="0.2">
      <c r="A135" s="158" t="s">
        <v>264</v>
      </c>
      <c r="C135" s="120" t="s">
        <v>106</v>
      </c>
      <c r="D135" s="120"/>
      <c r="E135" s="126">
        <v>1478</v>
      </c>
      <c r="F135" s="126">
        <v>375</v>
      </c>
      <c r="G135" s="126" t="s">
        <v>244</v>
      </c>
      <c r="H135" s="120" t="s">
        <v>342</v>
      </c>
      <c r="I135" s="124">
        <v>9</v>
      </c>
      <c r="J135" s="124"/>
      <c r="K135" s="118">
        <v>1</v>
      </c>
      <c r="L135" s="120">
        <v>2</v>
      </c>
      <c r="M135" s="120" t="s">
        <v>263</v>
      </c>
      <c r="N135" s="120" t="s">
        <v>254</v>
      </c>
      <c r="O135" s="120">
        <v>600</v>
      </c>
      <c r="P135" s="120">
        <v>1</v>
      </c>
      <c r="Q135" s="120">
        <v>3</v>
      </c>
      <c r="R135" s="120">
        <v>3</v>
      </c>
      <c r="S135" s="122">
        <f>F135/E135</f>
        <v>0.25372124492557513</v>
      </c>
      <c r="T135" s="124">
        <f>O135/E135</f>
        <v>0.40595399188092018</v>
      </c>
      <c r="U135" s="8"/>
      <c r="W135" s="120" t="s">
        <v>111</v>
      </c>
      <c r="X135" s="126">
        <f>R135-Q135</f>
        <v>0</v>
      </c>
    </row>
    <row r="136" spans="1:24" x14ac:dyDescent="0.2">
      <c r="A136" s="159"/>
      <c r="C136" s="121"/>
      <c r="D136" s="121"/>
      <c r="E136" s="127"/>
      <c r="F136" s="127"/>
      <c r="G136" s="127"/>
      <c r="H136" s="121"/>
      <c r="I136" s="125"/>
      <c r="J136" s="125"/>
      <c r="K136" s="119"/>
      <c r="L136" s="121"/>
      <c r="M136" s="121"/>
      <c r="N136" s="121"/>
      <c r="O136" s="121"/>
      <c r="P136" s="121"/>
      <c r="Q136" s="121"/>
      <c r="R136" s="121"/>
      <c r="S136" s="123"/>
      <c r="T136" s="125"/>
      <c r="U136" s="8"/>
      <c r="W136" s="121"/>
      <c r="X136" s="127"/>
    </row>
    <row r="137" spans="1:24" ht="12.75" customHeight="1" x14ac:dyDescent="0.2">
      <c r="A137" s="158" t="s">
        <v>264</v>
      </c>
      <c r="C137" s="120" t="s">
        <v>107</v>
      </c>
      <c r="D137" s="120"/>
      <c r="E137" s="126">
        <v>1483</v>
      </c>
      <c r="F137" s="126">
        <v>375</v>
      </c>
      <c r="G137" s="126" t="s">
        <v>244</v>
      </c>
      <c r="H137" s="120" t="s">
        <v>342</v>
      </c>
      <c r="I137" s="124">
        <v>9</v>
      </c>
      <c r="J137" s="124"/>
      <c r="K137" s="118">
        <v>1</v>
      </c>
      <c r="L137" s="120">
        <v>2</v>
      </c>
      <c r="M137" s="120" t="s">
        <v>263</v>
      </c>
      <c r="N137" s="120" t="s">
        <v>254</v>
      </c>
      <c r="O137" s="120">
        <v>600</v>
      </c>
      <c r="P137" s="120">
        <v>1</v>
      </c>
      <c r="Q137" s="120">
        <v>3</v>
      </c>
      <c r="R137" s="120">
        <v>3</v>
      </c>
      <c r="S137" s="122">
        <f>F137/E137</f>
        <v>0.2528658125421443</v>
      </c>
      <c r="T137" s="124">
        <f>O137/E137</f>
        <v>0.40458530006743088</v>
      </c>
      <c r="U137" s="8"/>
      <c r="W137" s="120" t="s">
        <v>112</v>
      </c>
      <c r="X137" s="126">
        <f>R137-Q137</f>
        <v>0</v>
      </c>
    </row>
    <row r="138" spans="1:24" x14ac:dyDescent="0.2">
      <c r="A138" s="159"/>
      <c r="C138" s="121"/>
      <c r="D138" s="121"/>
      <c r="E138" s="127"/>
      <c r="F138" s="127"/>
      <c r="G138" s="127"/>
      <c r="H138" s="121"/>
      <c r="I138" s="125"/>
      <c r="J138" s="125"/>
      <c r="K138" s="119"/>
      <c r="L138" s="121"/>
      <c r="M138" s="121"/>
      <c r="N138" s="121"/>
      <c r="O138" s="121"/>
      <c r="P138" s="121"/>
      <c r="Q138" s="121"/>
      <c r="R138" s="121"/>
      <c r="S138" s="123"/>
      <c r="T138" s="125"/>
      <c r="U138" s="8"/>
      <c r="W138" s="121"/>
      <c r="X138" s="127"/>
    </row>
    <row r="139" spans="1:24" ht="12.75" customHeight="1" x14ac:dyDescent="0.2">
      <c r="A139" s="158" t="s">
        <v>264</v>
      </c>
      <c r="C139" s="120" t="s">
        <v>108</v>
      </c>
      <c r="D139" s="120"/>
      <c r="E139" s="126">
        <v>1554</v>
      </c>
      <c r="F139" s="126">
        <v>375</v>
      </c>
      <c r="G139" s="126" t="s">
        <v>244</v>
      </c>
      <c r="H139" s="120" t="s">
        <v>342</v>
      </c>
      <c r="I139" s="124">
        <v>9</v>
      </c>
      <c r="J139" s="124"/>
      <c r="K139" s="118">
        <v>1</v>
      </c>
      <c r="L139" s="120">
        <v>2</v>
      </c>
      <c r="M139" s="120" t="s">
        <v>263</v>
      </c>
      <c r="N139" s="120" t="s">
        <v>254</v>
      </c>
      <c r="O139" s="120">
        <v>600</v>
      </c>
      <c r="P139" s="120">
        <v>1</v>
      </c>
      <c r="Q139" s="120">
        <v>3</v>
      </c>
      <c r="R139" s="120">
        <v>3</v>
      </c>
      <c r="S139" s="122">
        <f>F139/E139</f>
        <v>0.2413127413127413</v>
      </c>
      <c r="T139" s="124">
        <f>O139/E139</f>
        <v>0.38610038610038611</v>
      </c>
      <c r="U139" s="8"/>
      <c r="W139" s="120" t="s">
        <v>113</v>
      </c>
      <c r="X139" s="126">
        <f>R139-Q139</f>
        <v>0</v>
      </c>
    </row>
    <row r="140" spans="1:24" x14ac:dyDescent="0.2">
      <c r="A140" s="159"/>
      <c r="C140" s="121"/>
      <c r="D140" s="121"/>
      <c r="E140" s="127"/>
      <c r="F140" s="127"/>
      <c r="G140" s="127"/>
      <c r="H140" s="121"/>
      <c r="I140" s="125"/>
      <c r="J140" s="125"/>
      <c r="K140" s="119"/>
      <c r="L140" s="121"/>
      <c r="M140" s="121"/>
      <c r="N140" s="121"/>
      <c r="O140" s="121"/>
      <c r="P140" s="121"/>
      <c r="Q140" s="121"/>
      <c r="R140" s="121"/>
      <c r="S140" s="123"/>
      <c r="T140" s="125"/>
      <c r="U140" s="8"/>
      <c r="W140" s="121"/>
      <c r="X140" s="127"/>
    </row>
    <row r="141" spans="1:24" ht="12.75" customHeight="1" x14ac:dyDescent="0.2">
      <c r="A141" s="160" t="s">
        <v>266</v>
      </c>
      <c r="C141" s="120" t="s">
        <v>109</v>
      </c>
      <c r="D141" s="120"/>
      <c r="E141" s="126">
        <v>2714</v>
      </c>
      <c r="F141" s="126">
        <v>700</v>
      </c>
      <c r="G141" s="126" t="s">
        <v>244</v>
      </c>
      <c r="H141" s="120" t="s">
        <v>342</v>
      </c>
      <c r="I141" s="124">
        <v>9</v>
      </c>
      <c r="J141" s="124"/>
      <c r="K141" s="118">
        <v>1</v>
      </c>
      <c r="L141" s="120">
        <v>2</v>
      </c>
      <c r="M141" s="120" t="s">
        <v>265</v>
      </c>
      <c r="N141" s="120" t="s">
        <v>254</v>
      </c>
      <c r="O141" s="120">
        <v>1200</v>
      </c>
      <c r="P141" s="120">
        <v>6</v>
      </c>
      <c r="Q141" s="120">
        <v>12</v>
      </c>
      <c r="R141" s="120">
        <v>12</v>
      </c>
      <c r="S141" s="122">
        <f>F141/E141</f>
        <v>0.25792188651436992</v>
      </c>
      <c r="T141" s="124">
        <f>O141/E141</f>
        <v>0.44215180545320559</v>
      </c>
      <c r="U141" s="8"/>
      <c r="W141" s="120" t="s">
        <v>104</v>
      </c>
      <c r="X141" s="126">
        <f>R141-Q141</f>
        <v>0</v>
      </c>
    </row>
    <row r="142" spans="1:24" x14ac:dyDescent="0.2">
      <c r="A142" s="161"/>
      <c r="C142" s="121"/>
      <c r="D142" s="121"/>
      <c r="E142" s="127"/>
      <c r="F142" s="127"/>
      <c r="G142" s="127"/>
      <c r="H142" s="121"/>
      <c r="I142" s="125"/>
      <c r="J142" s="125"/>
      <c r="K142" s="119"/>
      <c r="L142" s="121"/>
      <c r="M142" s="121"/>
      <c r="N142" s="121"/>
      <c r="O142" s="121"/>
      <c r="P142" s="121"/>
      <c r="Q142" s="121"/>
      <c r="R142" s="121"/>
      <c r="S142" s="123"/>
      <c r="T142" s="125"/>
      <c r="U142" s="8"/>
      <c r="W142" s="121"/>
      <c r="X142" s="127"/>
    </row>
    <row r="143" spans="1:24" ht="12.75" customHeight="1" x14ac:dyDescent="0.2">
      <c r="A143" s="160" t="s">
        <v>266</v>
      </c>
      <c r="C143" s="120" t="s">
        <v>110</v>
      </c>
      <c r="D143" s="120"/>
      <c r="E143" s="126">
        <v>2617</v>
      </c>
      <c r="F143" s="126">
        <v>700</v>
      </c>
      <c r="G143" s="126" t="s">
        <v>244</v>
      </c>
      <c r="H143" s="120" t="s">
        <v>342</v>
      </c>
      <c r="I143" s="124">
        <v>9</v>
      </c>
      <c r="J143" s="124"/>
      <c r="K143" s="118">
        <v>1</v>
      </c>
      <c r="L143" s="120">
        <v>2</v>
      </c>
      <c r="M143" s="120" t="s">
        <v>265</v>
      </c>
      <c r="N143" s="120" t="s">
        <v>254</v>
      </c>
      <c r="O143" s="120">
        <v>1200</v>
      </c>
      <c r="P143" s="120">
        <v>6</v>
      </c>
      <c r="Q143" s="120">
        <v>12</v>
      </c>
      <c r="R143" s="120">
        <v>12</v>
      </c>
      <c r="S143" s="122">
        <f>F143/E143</f>
        <v>0.26748184944593045</v>
      </c>
      <c r="T143" s="124">
        <f>O143/E143</f>
        <v>0.4585403133358808</v>
      </c>
      <c r="U143" s="8"/>
      <c r="W143" s="120" t="s">
        <v>104</v>
      </c>
      <c r="X143" s="126">
        <f>R143-Q143</f>
        <v>0</v>
      </c>
    </row>
    <row r="144" spans="1:24" x14ac:dyDescent="0.2">
      <c r="A144" s="161"/>
      <c r="C144" s="121"/>
      <c r="D144" s="121"/>
      <c r="E144" s="127"/>
      <c r="F144" s="127"/>
      <c r="G144" s="127"/>
      <c r="H144" s="121"/>
      <c r="I144" s="125"/>
      <c r="J144" s="125"/>
      <c r="K144" s="119"/>
      <c r="L144" s="121"/>
      <c r="M144" s="121"/>
      <c r="N144" s="121"/>
      <c r="O144" s="121"/>
      <c r="P144" s="121"/>
      <c r="Q144" s="121"/>
      <c r="R144" s="121"/>
      <c r="S144" s="123"/>
      <c r="T144" s="125"/>
      <c r="U144" s="8"/>
      <c r="W144" s="121"/>
      <c r="X144" s="127"/>
    </row>
    <row r="145" spans="1:24" ht="12.75" customHeight="1" x14ac:dyDescent="0.2">
      <c r="A145" s="158" t="s">
        <v>264</v>
      </c>
      <c r="C145" s="120" t="s">
        <v>111</v>
      </c>
      <c r="D145" s="120"/>
      <c r="E145" s="126">
        <v>1312</v>
      </c>
      <c r="F145" s="126">
        <v>375</v>
      </c>
      <c r="G145" s="126" t="s">
        <v>244</v>
      </c>
      <c r="H145" s="120" t="s">
        <v>342</v>
      </c>
      <c r="I145" s="124">
        <v>9</v>
      </c>
      <c r="J145" s="124"/>
      <c r="K145" s="118">
        <v>1</v>
      </c>
      <c r="L145" s="120">
        <v>2</v>
      </c>
      <c r="M145" s="120" t="s">
        <v>263</v>
      </c>
      <c r="N145" s="120" t="s">
        <v>254</v>
      </c>
      <c r="O145" s="120">
        <v>600</v>
      </c>
      <c r="P145" s="120">
        <v>1</v>
      </c>
      <c r="Q145" s="120">
        <v>3</v>
      </c>
      <c r="R145" s="120">
        <v>3</v>
      </c>
      <c r="S145" s="122">
        <f>F145/E145</f>
        <v>0.28582317073170732</v>
      </c>
      <c r="T145" s="124">
        <f>O145/E145</f>
        <v>0.45731707317073172</v>
      </c>
      <c r="U145" s="8"/>
      <c r="W145" s="120" t="s">
        <v>115</v>
      </c>
      <c r="X145" s="126">
        <f>R145-Q145</f>
        <v>0</v>
      </c>
    </row>
    <row r="146" spans="1:24" x14ac:dyDescent="0.2">
      <c r="A146" s="159"/>
      <c r="C146" s="121"/>
      <c r="D146" s="121"/>
      <c r="E146" s="127"/>
      <c r="F146" s="127"/>
      <c r="G146" s="127"/>
      <c r="H146" s="121"/>
      <c r="I146" s="125"/>
      <c r="J146" s="125"/>
      <c r="K146" s="119"/>
      <c r="L146" s="121"/>
      <c r="M146" s="121"/>
      <c r="N146" s="121"/>
      <c r="O146" s="121"/>
      <c r="P146" s="121"/>
      <c r="Q146" s="121"/>
      <c r="R146" s="121"/>
      <c r="S146" s="123"/>
      <c r="T146" s="125"/>
      <c r="U146" s="8"/>
      <c r="W146" s="121"/>
      <c r="X146" s="127"/>
    </row>
    <row r="147" spans="1:24" ht="12.75" customHeight="1" x14ac:dyDescent="0.2">
      <c r="A147" s="160" t="s">
        <v>266</v>
      </c>
      <c r="C147" s="120" t="s">
        <v>112</v>
      </c>
      <c r="D147" s="120"/>
      <c r="E147" s="126">
        <v>5769</v>
      </c>
      <c r="F147" s="126">
        <v>1400</v>
      </c>
      <c r="G147" s="126" t="s">
        <v>244</v>
      </c>
      <c r="H147" s="120" t="s">
        <v>342</v>
      </c>
      <c r="I147" s="124">
        <v>9</v>
      </c>
      <c r="J147" s="124"/>
      <c r="K147" s="118">
        <v>2</v>
      </c>
      <c r="L147" s="120">
        <v>3</v>
      </c>
      <c r="M147" s="120" t="s">
        <v>265</v>
      </c>
      <c r="N147" s="120" t="s">
        <v>254</v>
      </c>
      <c r="O147" s="120">
        <v>2400</v>
      </c>
      <c r="P147" s="120">
        <v>12</v>
      </c>
      <c r="Q147" s="120">
        <v>24</v>
      </c>
      <c r="R147" s="120">
        <v>24</v>
      </c>
      <c r="S147" s="122">
        <f>F147/E147</f>
        <v>0.24267637372161552</v>
      </c>
      <c r="T147" s="124">
        <f>O147/E147</f>
        <v>0.4160166406656266</v>
      </c>
      <c r="U147" s="8"/>
      <c r="W147" s="120" t="s">
        <v>98</v>
      </c>
      <c r="X147" s="126">
        <f>R147-Q147</f>
        <v>0</v>
      </c>
    </row>
    <row r="148" spans="1:24" x14ac:dyDescent="0.2">
      <c r="A148" s="161"/>
      <c r="C148" s="121"/>
      <c r="D148" s="121"/>
      <c r="E148" s="127"/>
      <c r="F148" s="127"/>
      <c r="G148" s="127"/>
      <c r="H148" s="121"/>
      <c r="I148" s="125"/>
      <c r="J148" s="125"/>
      <c r="K148" s="119"/>
      <c r="L148" s="121"/>
      <c r="M148" s="121"/>
      <c r="N148" s="121"/>
      <c r="O148" s="121"/>
      <c r="P148" s="121"/>
      <c r="Q148" s="121"/>
      <c r="R148" s="121"/>
      <c r="S148" s="123"/>
      <c r="T148" s="125"/>
      <c r="U148" s="8"/>
      <c r="W148" s="121"/>
      <c r="X148" s="127"/>
    </row>
    <row r="149" spans="1:24" ht="12.75" customHeight="1" x14ac:dyDescent="0.2">
      <c r="A149" s="143" t="s">
        <v>261</v>
      </c>
      <c r="C149" s="120" t="s">
        <v>113</v>
      </c>
      <c r="D149" s="120"/>
      <c r="E149" s="126">
        <v>5156</v>
      </c>
      <c r="F149" s="126" t="s">
        <v>244</v>
      </c>
      <c r="G149" s="126" t="s">
        <v>244</v>
      </c>
      <c r="H149" s="120" t="s">
        <v>244</v>
      </c>
      <c r="I149" s="124" t="s">
        <v>244</v>
      </c>
      <c r="J149" s="124" t="s">
        <v>244</v>
      </c>
      <c r="K149" s="118" t="s">
        <v>244</v>
      </c>
      <c r="L149" s="120" t="s">
        <v>244</v>
      </c>
      <c r="M149" s="120" t="s">
        <v>259</v>
      </c>
      <c r="N149" s="120" t="s">
        <v>260</v>
      </c>
      <c r="O149" s="120" t="s">
        <v>244</v>
      </c>
      <c r="P149" s="120" t="s">
        <v>244</v>
      </c>
      <c r="Q149" s="120" t="s">
        <v>244</v>
      </c>
      <c r="R149" s="120" t="s">
        <v>244</v>
      </c>
      <c r="S149" s="122" t="s">
        <v>244</v>
      </c>
      <c r="T149" s="124" t="s">
        <v>244</v>
      </c>
      <c r="U149" s="8"/>
      <c r="W149" s="120" t="s">
        <v>116</v>
      </c>
      <c r="X149" s="126" t="s">
        <v>244</v>
      </c>
    </row>
    <row r="150" spans="1:24" x14ac:dyDescent="0.2">
      <c r="A150" s="144"/>
      <c r="C150" s="121"/>
      <c r="D150" s="121"/>
      <c r="E150" s="127"/>
      <c r="F150" s="127"/>
      <c r="G150" s="127"/>
      <c r="H150" s="121"/>
      <c r="I150" s="125"/>
      <c r="J150" s="125"/>
      <c r="K150" s="119"/>
      <c r="L150" s="121"/>
      <c r="M150" s="121"/>
      <c r="N150" s="121"/>
      <c r="O150" s="121"/>
      <c r="P150" s="121"/>
      <c r="Q150" s="121"/>
      <c r="R150" s="121"/>
      <c r="S150" s="123"/>
      <c r="T150" s="125"/>
      <c r="U150" s="8"/>
      <c r="W150" s="121"/>
      <c r="X150" s="127"/>
    </row>
    <row r="151" spans="1:24" ht="12.75" customHeight="1" x14ac:dyDescent="0.2">
      <c r="A151" s="143" t="s">
        <v>261</v>
      </c>
      <c r="C151" s="120" t="s">
        <v>114</v>
      </c>
      <c r="D151" s="120"/>
      <c r="E151" s="126">
        <v>15124</v>
      </c>
      <c r="F151" s="126" t="s">
        <v>244</v>
      </c>
      <c r="G151" s="126" t="s">
        <v>244</v>
      </c>
      <c r="H151" s="120" t="s">
        <v>244</v>
      </c>
      <c r="I151" s="124" t="s">
        <v>244</v>
      </c>
      <c r="J151" s="124" t="s">
        <v>244</v>
      </c>
      <c r="K151" s="118" t="s">
        <v>244</v>
      </c>
      <c r="L151" s="120" t="s">
        <v>244</v>
      </c>
      <c r="M151" s="120" t="s">
        <v>259</v>
      </c>
      <c r="N151" s="120" t="s">
        <v>260</v>
      </c>
      <c r="O151" s="120" t="s">
        <v>244</v>
      </c>
      <c r="P151" s="120" t="s">
        <v>244</v>
      </c>
      <c r="Q151" s="120" t="s">
        <v>244</v>
      </c>
      <c r="R151" s="120" t="s">
        <v>244</v>
      </c>
      <c r="S151" s="122" t="s">
        <v>244</v>
      </c>
      <c r="T151" s="124" t="s">
        <v>244</v>
      </c>
      <c r="U151" s="8"/>
      <c r="W151" s="120" t="s">
        <v>117</v>
      </c>
      <c r="X151" s="126" t="s">
        <v>244</v>
      </c>
    </row>
    <row r="152" spans="1:24" x14ac:dyDescent="0.2">
      <c r="A152" s="144"/>
      <c r="C152" s="121"/>
      <c r="D152" s="121"/>
      <c r="E152" s="127"/>
      <c r="F152" s="127"/>
      <c r="G152" s="127"/>
      <c r="H152" s="121"/>
      <c r="I152" s="125"/>
      <c r="J152" s="125"/>
      <c r="K152" s="119"/>
      <c r="L152" s="121"/>
      <c r="M152" s="121"/>
      <c r="N152" s="121"/>
      <c r="O152" s="121"/>
      <c r="P152" s="121"/>
      <c r="Q152" s="121"/>
      <c r="R152" s="121"/>
      <c r="S152" s="123"/>
      <c r="T152" s="125"/>
      <c r="U152" s="8"/>
      <c r="W152" s="121"/>
      <c r="X152" s="127"/>
    </row>
    <row r="153" spans="1:24" ht="12.75" customHeight="1" x14ac:dyDescent="0.2">
      <c r="A153" s="160" t="s">
        <v>266</v>
      </c>
      <c r="C153" s="120" t="s">
        <v>118</v>
      </c>
      <c r="D153" s="120"/>
      <c r="E153" s="126">
        <v>10275</v>
      </c>
      <c r="F153" s="126">
        <v>2800</v>
      </c>
      <c r="G153" s="126" t="s">
        <v>244</v>
      </c>
      <c r="H153" s="120" t="s">
        <v>342</v>
      </c>
      <c r="I153" s="124">
        <v>9</v>
      </c>
      <c r="J153" s="124"/>
      <c r="K153" s="118">
        <v>4</v>
      </c>
      <c r="L153" s="120">
        <v>5</v>
      </c>
      <c r="M153" s="120" t="s">
        <v>265</v>
      </c>
      <c r="N153" s="120" t="s">
        <v>254</v>
      </c>
      <c r="O153" s="120">
        <v>4800</v>
      </c>
      <c r="P153" s="120">
        <v>24</v>
      </c>
      <c r="Q153" s="120">
        <v>48</v>
      </c>
      <c r="R153" s="120">
        <v>48</v>
      </c>
      <c r="S153" s="122">
        <f>F153/E153</f>
        <v>0.27250608272506083</v>
      </c>
      <c r="T153" s="124">
        <f>O153/E153</f>
        <v>0.46715328467153283</v>
      </c>
      <c r="U153" s="8"/>
      <c r="W153" s="120" t="s">
        <v>118</v>
      </c>
      <c r="X153" s="126">
        <f>R153-Q153</f>
        <v>0</v>
      </c>
    </row>
    <row r="154" spans="1:24" x14ac:dyDescent="0.2">
      <c r="A154" s="161"/>
      <c r="C154" s="121"/>
      <c r="D154" s="121"/>
      <c r="E154" s="127"/>
      <c r="F154" s="127"/>
      <c r="G154" s="127"/>
      <c r="H154" s="121"/>
      <c r="I154" s="125"/>
      <c r="J154" s="125"/>
      <c r="K154" s="119"/>
      <c r="L154" s="121"/>
      <c r="M154" s="121"/>
      <c r="N154" s="121"/>
      <c r="O154" s="121"/>
      <c r="P154" s="121"/>
      <c r="Q154" s="121"/>
      <c r="R154" s="121"/>
      <c r="S154" s="123"/>
      <c r="T154" s="125"/>
      <c r="U154" s="8"/>
      <c r="W154" s="121"/>
      <c r="X154" s="127"/>
    </row>
    <row r="155" spans="1:24" ht="12.75" customHeight="1" x14ac:dyDescent="0.2">
      <c r="A155" s="160" t="s">
        <v>266</v>
      </c>
      <c r="C155" s="120" t="s">
        <v>119</v>
      </c>
      <c r="D155" s="120"/>
      <c r="E155" s="126">
        <v>9678</v>
      </c>
      <c r="F155" s="126">
        <v>2800</v>
      </c>
      <c r="G155" s="126" t="s">
        <v>244</v>
      </c>
      <c r="H155" s="120" t="s">
        <v>342</v>
      </c>
      <c r="I155" s="124">
        <v>9</v>
      </c>
      <c r="J155" s="124"/>
      <c r="K155" s="118">
        <v>4</v>
      </c>
      <c r="L155" s="120">
        <v>5</v>
      </c>
      <c r="M155" s="120" t="s">
        <v>265</v>
      </c>
      <c r="N155" s="120" t="s">
        <v>254</v>
      </c>
      <c r="O155" s="120">
        <v>4800</v>
      </c>
      <c r="P155" s="120">
        <v>24</v>
      </c>
      <c r="Q155" s="120">
        <v>48</v>
      </c>
      <c r="R155" s="120">
        <v>48</v>
      </c>
      <c r="S155" s="122">
        <f>F155/E155</f>
        <v>0.28931597437487083</v>
      </c>
      <c r="T155" s="124">
        <f>O155/E155</f>
        <v>0.49597024178549287</v>
      </c>
      <c r="U155" s="8"/>
      <c r="W155" s="120" t="s">
        <v>119</v>
      </c>
      <c r="X155" s="126">
        <f>R155-Q155</f>
        <v>0</v>
      </c>
    </row>
    <row r="156" spans="1:24" x14ac:dyDescent="0.2">
      <c r="A156" s="161"/>
      <c r="C156" s="121"/>
      <c r="D156" s="121"/>
      <c r="E156" s="127"/>
      <c r="F156" s="127"/>
      <c r="G156" s="127"/>
      <c r="H156" s="121"/>
      <c r="I156" s="125"/>
      <c r="J156" s="125"/>
      <c r="K156" s="119"/>
      <c r="L156" s="121"/>
      <c r="M156" s="121"/>
      <c r="N156" s="121"/>
      <c r="O156" s="121"/>
      <c r="P156" s="121"/>
      <c r="Q156" s="121"/>
      <c r="R156" s="121"/>
      <c r="S156" s="123"/>
      <c r="T156" s="125"/>
      <c r="U156" s="8"/>
      <c r="W156" s="121"/>
      <c r="X156" s="127"/>
    </row>
    <row r="157" spans="1:24" ht="12.75" customHeight="1" x14ac:dyDescent="0.2">
      <c r="A157" s="160" t="s">
        <v>266</v>
      </c>
      <c r="C157" s="120" t="s">
        <v>120</v>
      </c>
      <c r="D157" s="120"/>
      <c r="E157" s="126">
        <v>2869</v>
      </c>
      <c r="F157" s="126">
        <v>700</v>
      </c>
      <c r="G157" s="126" t="s">
        <v>244</v>
      </c>
      <c r="H157" s="120" t="s">
        <v>342</v>
      </c>
      <c r="I157" s="124">
        <v>9</v>
      </c>
      <c r="J157" s="124"/>
      <c r="K157" s="118">
        <v>1</v>
      </c>
      <c r="L157" s="120">
        <v>2</v>
      </c>
      <c r="M157" s="120" t="s">
        <v>265</v>
      </c>
      <c r="N157" s="120" t="s">
        <v>254</v>
      </c>
      <c r="O157" s="120">
        <v>1200</v>
      </c>
      <c r="P157" s="120">
        <v>6</v>
      </c>
      <c r="Q157" s="120">
        <v>12</v>
      </c>
      <c r="R157" s="120">
        <v>12</v>
      </c>
      <c r="S157" s="122">
        <f>F157/E157</f>
        <v>0.24398745207389333</v>
      </c>
      <c r="T157" s="124">
        <f>O157/E157</f>
        <v>0.41826420355524574</v>
      </c>
      <c r="U157" s="8"/>
      <c r="W157" s="120" t="s">
        <v>126</v>
      </c>
      <c r="X157" s="126">
        <f>R157-Q157</f>
        <v>0</v>
      </c>
    </row>
    <row r="158" spans="1:24" x14ac:dyDescent="0.2">
      <c r="A158" s="161"/>
      <c r="C158" s="121"/>
      <c r="D158" s="121"/>
      <c r="E158" s="127"/>
      <c r="F158" s="127"/>
      <c r="G158" s="127"/>
      <c r="H158" s="121"/>
      <c r="I158" s="125"/>
      <c r="J158" s="125"/>
      <c r="K158" s="119"/>
      <c r="L158" s="121"/>
      <c r="M158" s="121"/>
      <c r="N158" s="121"/>
      <c r="O158" s="121"/>
      <c r="P158" s="121"/>
      <c r="Q158" s="121"/>
      <c r="R158" s="121"/>
      <c r="S158" s="123"/>
      <c r="T158" s="125"/>
      <c r="U158" s="8"/>
      <c r="W158" s="121"/>
      <c r="X158" s="127"/>
    </row>
    <row r="159" spans="1:24" ht="12.75" customHeight="1" x14ac:dyDescent="0.2">
      <c r="A159" s="158" t="s">
        <v>264</v>
      </c>
      <c r="C159" s="120" t="s">
        <v>121</v>
      </c>
      <c r="D159" s="120"/>
      <c r="E159" s="126">
        <v>1205</v>
      </c>
      <c r="F159" s="126">
        <v>375</v>
      </c>
      <c r="G159" s="126" t="s">
        <v>244</v>
      </c>
      <c r="H159" s="120" t="s">
        <v>342</v>
      </c>
      <c r="I159" s="124">
        <v>9</v>
      </c>
      <c r="J159" s="124"/>
      <c r="K159" s="118">
        <v>1</v>
      </c>
      <c r="L159" s="120">
        <v>2</v>
      </c>
      <c r="M159" s="120" t="s">
        <v>263</v>
      </c>
      <c r="N159" s="120" t="s">
        <v>254</v>
      </c>
      <c r="O159" s="120">
        <v>600</v>
      </c>
      <c r="P159" s="120">
        <v>1</v>
      </c>
      <c r="Q159" s="120">
        <v>3</v>
      </c>
      <c r="R159" s="120">
        <v>3</v>
      </c>
      <c r="S159" s="122">
        <f>F159/E159</f>
        <v>0.31120331950207469</v>
      </c>
      <c r="T159" s="124">
        <f>O159/E159</f>
        <v>0.49792531120331951</v>
      </c>
      <c r="U159" s="8"/>
      <c r="W159" s="120" t="s">
        <v>127</v>
      </c>
      <c r="X159" s="126">
        <f>R159-Q159</f>
        <v>0</v>
      </c>
    </row>
    <row r="160" spans="1:24" x14ac:dyDescent="0.2">
      <c r="A160" s="159"/>
      <c r="C160" s="121"/>
      <c r="D160" s="121"/>
      <c r="E160" s="127"/>
      <c r="F160" s="127"/>
      <c r="G160" s="127"/>
      <c r="H160" s="121"/>
      <c r="I160" s="125"/>
      <c r="J160" s="125"/>
      <c r="K160" s="119"/>
      <c r="L160" s="121"/>
      <c r="M160" s="121"/>
      <c r="N160" s="121"/>
      <c r="O160" s="121"/>
      <c r="P160" s="121"/>
      <c r="Q160" s="121"/>
      <c r="R160" s="121"/>
      <c r="S160" s="123"/>
      <c r="T160" s="125"/>
      <c r="U160" s="8"/>
      <c r="W160" s="121"/>
      <c r="X160" s="127"/>
    </row>
    <row r="161" spans="1:24" ht="12.75" customHeight="1" x14ac:dyDescent="0.2">
      <c r="A161" s="158" t="s">
        <v>264</v>
      </c>
      <c r="C161" s="120" t="s">
        <v>122</v>
      </c>
      <c r="D161" s="120"/>
      <c r="E161" s="126">
        <v>1208</v>
      </c>
      <c r="F161" s="126">
        <v>375</v>
      </c>
      <c r="G161" s="126" t="s">
        <v>244</v>
      </c>
      <c r="H161" s="120" t="s">
        <v>342</v>
      </c>
      <c r="I161" s="124">
        <v>9</v>
      </c>
      <c r="J161" s="124"/>
      <c r="K161" s="118">
        <v>1</v>
      </c>
      <c r="L161" s="120">
        <v>2</v>
      </c>
      <c r="M161" s="120" t="s">
        <v>263</v>
      </c>
      <c r="N161" s="120" t="s">
        <v>254</v>
      </c>
      <c r="O161" s="120">
        <v>600</v>
      </c>
      <c r="P161" s="120">
        <v>1</v>
      </c>
      <c r="Q161" s="120">
        <v>3</v>
      </c>
      <c r="R161" s="120">
        <v>3</v>
      </c>
      <c r="S161" s="122">
        <f>F161/E161</f>
        <v>0.31043046357615894</v>
      </c>
      <c r="T161" s="124">
        <f>O161/E161</f>
        <v>0.49668874172185429</v>
      </c>
      <c r="U161" s="8"/>
      <c r="W161" s="120" t="s">
        <v>128</v>
      </c>
      <c r="X161" s="126">
        <f>R161-Q161</f>
        <v>0</v>
      </c>
    </row>
    <row r="162" spans="1:24" x14ac:dyDescent="0.2">
      <c r="A162" s="159"/>
      <c r="C162" s="121"/>
      <c r="D162" s="121"/>
      <c r="E162" s="127"/>
      <c r="F162" s="127"/>
      <c r="G162" s="127"/>
      <c r="H162" s="121"/>
      <c r="I162" s="125"/>
      <c r="J162" s="125"/>
      <c r="K162" s="119"/>
      <c r="L162" s="121"/>
      <c r="M162" s="121"/>
      <c r="N162" s="121"/>
      <c r="O162" s="121"/>
      <c r="P162" s="121"/>
      <c r="Q162" s="121"/>
      <c r="R162" s="121"/>
      <c r="S162" s="123"/>
      <c r="T162" s="125"/>
      <c r="U162" s="8"/>
      <c r="W162" s="121"/>
      <c r="X162" s="127"/>
    </row>
    <row r="163" spans="1:24" ht="12.75" customHeight="1" x14ac:dyDescent="0.2">
      <c r="A163" s="158" t="s">
        <v>264</v>
      </c>
      <c r="C163" s="120" t="s">
        <v>123</v>
      </c>
      <c r="D163" s="120"/>
      <c r="E163" s="126">
        <v>1207</v>
      </c>
      <c r="F163" s="126">
        <v>375</v>
      </c>
      <c r="G163" s="126" t="s">
        <v>244</v>
      </c>
      <c r="H163" s="120" t="s">
        <v>342</v>
      </c>
      <c r="I163" s="124">
        <v>9</v>
      </c>
      <c r="J163" s="124"/>
      <c r="K163" s="118">
        <v>1</v>
      </c>
      <c r="L163" s="120">
        <v>2</v>
      </c>
      <c r="M163" s="120" t="s">
        <v>263</v>
      </c>
      <c r="N163" s="120" t="s">
        <v>254</v>
      </c>
      <c r="O163" s="120">
        <v>600</v>
      </c>
      <c r="P163" s="120">
        <v>1</v>
      </c>
      <c r="Q163" s="120">
        <v>3</v>
      </c>
      <c r="R163" s="120">
        <v>3</v>
      </c>
      <c r="S163" s="122">
        <f>F163/E163</f>
        <v>0.3106876553438277</v>
      </c>
      <c r="T163" s="124">
        <f>O163/E163</f>
        <v>0.4971002485501243</v>
      </c>
      <c r="U163" s="8"/>
      <c r="W163" s="120" t="s">
        <v>129</v>
      </c>
      <c r="X163" s="126">
        <f>R163-Q163</f>
        <v>0</v>
      </c>
    </row>
    <row r="164" spans="1:24" x14ac:dyDescent="0.2">
      <c r="A164" s="159"/>
      <c r="C164" s="121"/>
      <c r="D164" s="121"/>
      <c r="E164" s="127"/>
      <c r="F164" s="127"/>
      <c r="G164" s="127"/>
      <c r="H164" s="121"/>
      <c r="I164" s="125"/>
      <c r="J164" s="125"/>
      <c r="K164" s="119"/>
      <c r="L164" s="121"/>
      <c r="M164" s="121"/>
      <c r="N164" s="121"/>
      <c r="O164" s="121"/>
      <c r="P164" s="121"/>
      <c r="Q164" s="121"/>
      <c r="R164" s="121"/>
      <c r="S164" s="123"/>
      <c r="T164" s="125"/>
      <c r="U164" s="8"/>
      <c r="W164" s="121"/>
      <c r="X164" s="127"/>
    </row>
    <row r="165" spans="1:24" ht="12.75" customHeight="1" x14ac:dyDescent="0.2">
      <c r="A165" s="158" t="s">
        <v>264</v>
      </c>
      <c r="C165" s="120" t="s">
        <v>124</v>
      </c>
      <c r="D165" s="120"/>
      <c r="E165" s="126">
        <v>1201</v>
      </c>
      <c r="F165" s="126">
        <v>375</v>
      </c>
      <c r="G165" s="126" t="s">
        <v>244</v>
      </c>
      <c r="H165" s="120" t="s">
        <v>342</v>
      </c>
      <c r="I165" s="124">
        <v>9</v>
      </c>
      <c r="J165" s="124"/>
      <c r="K165" s="118">
        <v>1</v>
      </c>
      <c r="L165" s="120">
        <v>2</v>
      </c>
      <c r="M165" s="120" t="s">
        <v>263</v>
      </c>
      <c r="N165" s="120" t="s">
        <v>254</v>
      </c>
      <c r="O165" s="120">
        <v>600</v>
      </c>
      <c r="P165" s="120">
        <v>1</v>
      </c>
      <c r="Q165" s="120">
        <v>3</v>
      </c>
      <c r="R165" s="120">
        <v>3</v>
      </c>
      <c r="S165" s="122">
        <f>F165/E165</f>
        <v>0.31223980016652791</v>
      </c>
      <c r="T165" s="124">
        <f>O165/E165</f>
        <v>0.49958368026644462</v>
      </c>
      <c r="U165" s="8"/>
      <c r="W165" s="120" t="s">
        <v>130</v>
      </c>
      <c r="X165" s="126">
        <f>R165-Q165</f>
        <v>0</v>
      </c>
    </row>
    <row r="166" spans="1:24" x14ac:dyDescent="0.2">
      <c r="A166" s="159"/>
      <c r="C166" s="121"/>
      <c r="D166" s="121"/>
      <c r="E166" s="127"/>
      <c r="F166" s="127"/>
      <c r="G166" s="127"/>
      <c r="H166" s="121"/>
      <c r="I166" s="125"/>
      <c r="J166" s="125"/>
      <c r="K166" s="119"/>
      <c r="L166" s="121"/>
      <c r="M166" s="121"/>
      <c r="N166" s="121"/>
      <c r="O166" s="121"/>
      <c r="P166" s="121"/>
      <c r="Q166" s="121"/>
      <c r="R166" s="121"/>
      <c r="S166" s="123"/>
      <c r="T166" s="125"/>
      <c r="U166" s="8"/>
      <c r="W166" s="121"/>
      <c r="X166" s="127"/>
    </row>
    <row r="167" spans="1:24" ht="12.75" customHeight="1" x14ac:dyDescent="0.2">
      <c r="A167" s="158" t="s">
        <v>264</v>
      </c>
      <c r="C167" s="120" t="s">
        <v>125</v>
      </c>
      <c r="D167" s="120"/>
      <c r="E167" s="126">
        <v>1201</v>
      </c>
      <c r="F167" s="126">
        <v>375</v>
      </c>
      <c r="G167" s="126" t="s">
        <v>244</v>
      </c>
      <c r="H167" s="120" t="s">
        <v>342</v>
      </c>
      <c r="I167" s="124">
        <v>9</v>
      </c>
      <c r="J167" s="124"/>
      <c r="K167" s="118">
        <v>1</v>
      </c>
      <c r="L167" s="120">
        <v>2</v>
      </c>
      <c r="M167" s="120" t="s">
        <v>263</v>
      </c>
      <c r="N167" s="120" t="s">
        <v>254</v>
      </c>
      <c r="O167" s="120">
        <v>600</v>
      </c>
      <c r="P167" s="120">
        <v>1</v>
      </c>
      <c r="Q167" s="120">
        <v>3</v>
      </c>
      <c r="R167" s="120">
        <v>3</v>
      </c>
      <c r="S167" s="122">
        <f>F167/E167</f>
        <v>0.31223980016652791</v>
      </c>
      <c r="T167" s="124">
        <f>O167/E167</f>
        <v>0.49958368026644462</v>
      </c>
      <c r="U167" s="8"/>
      <c r="W167" s="120" t="s">
        <v>131</v>
      </c>
      <c r="X167" s="126">
        <f>R167-Q167</f>
        <v>0</v>
      </c>
    </row>
    <row r="168" spans="1:24" x14ac:dyDescent="0.2">
      <c r="A168" s="159"/>
      <c r="C168" s="121"/>
      <c r="D168" s="121"/>
      <c r="E168" s="127"/>
      <c r="F168" s="127"/>
      <c r="G168" s="127"/>
      <c r="H168" s="121"/>
      <c r="I168" s="125"/>
      <c r="J168" s="125"/>
      <c r="K168" s="119"/>
      <c r="L168" s="121"/>
      <c r="M168" s="121"/>
      <c r="N168" s="121"/>
      <c r="O168" s="121"/>
      <c r="P168" s="121"/>
      <c r="Q168" s="121"/>
      <c r="R168" s="121"/>
      <c r="S168" s="123"/>
      <c r="T168" s="125"/>
      <c r="U168" s="8"/>
      <c r="W168" s="121"/>
      <c r="X168" s="127"/>
    </row>
    <row r="169" spans="1:24" ht="12.75" customHeight="1" x14ac:dyDescent="0.2">
      <c r="A169" s="162" t="s">
        <v>269</v>
      </c>
      <c r="C169" s="120" t="s">
        <v>126</v>
      </c>
      <c r="D169" s="120"/>
      <c r="E169" s="126">
        <v>3000</v>
      </c>
      <c r="F169" s="126">
        <v>2000</v>
      </c>
      <c r="G169" s="126" t="s">
        <v>244</v>
      </c>
      <c r="H169" s="120" t="s">
        <v>342</v>
      </c>
      <c r="I169" s="124">
        <v>15</v>
      </c>
      <c r="J169" s="124"/>
      <c r="K169" s="118">
        <v>1</v>
      </c>
      <c r="L169" s="120" t="s">
        <v>244</v>
      </c>
      <c r="M169" s="120" t="s">
        <v>343</v>
      </c>
      <c r="N169" s="120" t="s">
        <v>268</v>
      </c>
      <c r="O169" s="120">
        <v>2500</v>
      </c>
      <c r="P169" s="120" t="s">
        <v>244</v>
      </c>
      <c r="Q169" s="120">
        <v>10</v>
      </c>
      <c r="R169" s="120">
        <v>10</v>
      </c>
      <c r="S169" s="122">
        <f>F169/E169</f>
        <v>0.66666666666666663</v>
      </c>
      <c r="T169" s="124">
        <f>O169/E169</f>
        <v>0.83333333333333337</v>
      </c>
      <c r="U169" s="8"/>
      <c r="W169" s="120" t="s">
        <v>131</v>
      </c>
      <c r="X169" s="126">
        <f>R169-Q169</f>
        <v>0</v>
      </c>
    </row>
    <row r="170" spans="1:24" x14ac:dyDescent="0.2">
      <c r="A170" s="163"/>
      <c r="C170" s="121"/>
      <c r="D170" s="121"/>
      <c r="E170" s="127"/>
      <c r="F170" s="127"/>
      <c r="G170" s="127"/>
      <c r="H170" s="121"/>
      <c r="I170" s="125"/>
      <c r="J170" s="125"/>
      <c r="K170" s="119"/>
      <c r="L170" s="121"/>
      <c r="M170" s="121"/>
      <c r="N170" s="121"/>
      <c r="O170" s="121"/>
      <c r="P170" s="121"/>
      <c r="Q170" s="121"/>
      <c r="R170" s="121"/>
      <c r="S170" s="123"/>
      <c r="T170" s="125"/>
      <c r="U170" s="8"/>
      <c r="W170" s="121"/>
      <c r="X170" s="127"/>
    </row>
    <row r="171" spans="1:24" ht="12.75" customHeight="1" x14ac:dyDescent="0.2">
      <c r="A171" s="150" t="s">
        <v>250</v>
      </c>
      <c r="C171" s="120" t="s">
        <v>127</v>
      </c>
      <c r="D171" s="120"/>
      <c r="E171" s="126">
        <v>4063</v>
      </c>
      <c r="F171" s="126">
        <v>2200</v>
      </c>
      <c r="G171" s="126">
        <v>2200</v>
      </c>
      <c r="H171" s="120" t="s">
        <v>332</v>
      </c>
      <c r="I171" s="124">
        <v>10</v>
      </c>
      <c r="J171" s="124" t="s">
        <v>244</v>
      </c>
      <c r="K171" s="118">
        <v>1</v>
      </c>
      <c r="L171" s="120" t="s">
        <v>244</v>
      </c>
      <c r="M171" s="120" t="s">
        <v>391</v>
      </c>
      <c r="N171" s="120" t="s">
        <v>249</v>
      </c>
      <c r="O171" s="120">
        <v>2200</v>
      </c>
      <c r="P171" s="120" t="s">
        <v>244</v>
      </c>
      <c r="Q171" s="120">
        <v>24</v>
      </c>
      <c r="R171" s="120">
        <v>27</v>
      </c>
      <c r="S171" s="122" t="s">
        <v>244</v>
      </c>
      <c r="T171" s="124">
        <f>O171/E171</f>
        <v>0.54147181885306428</v>
      </c>
      <c r="U171" s="8"/>
      <c r="W171" s="120" t="s">
        <v>181</v>
      </c>
      <c r="X171" s="126" t="s">
        <v>244</v>
      </c>
    </row>
    <row r="172" spans="1:24" x14ac:dyDescent="0.2">
      <c r="A172" s="151"/>
      <c r="C172" s="121"/>
      <c r="D172" s="121"/>
      <c r="E172" s="127"/>
      <c r="F172" s="127"/>
      <c r="G172" s="127"/>
      <c r="H172" s="121"/>
      <c r="I172" s="125"/>
      <c r="J172" s="125"/>
      <c r="K172" s="119"/>
      <c r="L172" s="121"/>
      <c r="M172" s="121"/>
      <c r="N172" s="121"/>
      <c r="O172" s="121"/>
      <c r="P172" s="121"/>
      <c r="Q172" s="121"/>
      <c r="R172" s="121"/>
      <c r="S172" s="123"/>
      <c r="T172" s="125"/>
      <c r="U172" s="8"/>
      <c r="W172" s="121"/>
      <c r="X172" s="127"/>
    </row>
    <row r="173" spans="1:24" ht="12.75" customHeight="1" x14ac:dyDescent="0.2">
      <c r="A173" s="143" t="s">
        <v>261</v>
      </c>
      <c r="C173" s="120" t="s">
        <v>128</v>
      </c>
      <c r="D173" s="120"/>
      <c r="E173" s="126">
        <v>2461</v>
      </c>
      <c r="F173" s="126" t="s">
        <v>244</v>
      </c>
      <c r="G173" s="126" t="s">
        <v>244</v>
      </c>
      <c r="H173" s="120" t="s">
        <v>244</v>
      </c>
      <c r="I173" s="124" t="s">
        <v>244</v>
      </c>
      <c r="J173" s="124" t="s">
        <v>244</v>
      </c>
      <c r="K173" s="118" t="s">
        <v>244</v>
      </c>
      <c r="L173" s="120" t="s">
        <v>244</v>
      </c>
      <c r="M173" s="120" t="s">
        <v>259</v>
      </c>
      <c r="N173" s="120" t="s">
        <v>260</v>
      </c>
      <c r="O173" s="120" t="s">
        <v>244</v>
      </c>
      <c r="P173" s="120" t="s">
        <v>244</v>
      </c>
      <c r="Q173" s="120" t="s">
        <v>244</v>
      </c>
      <c r="R173" s="120" t="s">
        <v>244</v>
      </c>
      <c r="S173" s="122" t="s">
        <v>244</v>
      </c>
      <c r="T173" s="124" t="s">
        <v>244</v>
      </c>
      <c r="U173" s="8"/>
      <c r="W173" s="120" t="s">
        <v>117</v>
      </c>
      <c r="X173" s="126" t="s">
        <v>244</v>
      </c>
    </row>
    <row r="174" spans="1:24" x14ac:dyDescent="0.2">
      <c r="A174" s="144"/>
      <c r="C174" s="121"/>
      <c r="D174" s="121"/>
      <c r="E174" s="127"/>
      <c r="F174" s="127"/>
      <c r="G174" s="127"/>
      <c r="H174" s="121"/>
      <c r="I174" s="125"/>
      <c r="J174" s="125"/>
      <c r="K174" s="119"/>
      <c r="L174" s="121"/>
      <c r="M174" s="121"/>
      <c r="N174" s="121"/>
      <c r="O174" s="121"/>
      <c r="P174" s="121"/>
      <c r="Q174" s="121"/>
      <c r="R174" s="121"/>
      <c r="S174" s="123"/>
      <c r="T174" s="125"/>
      <c r="U174" s="8"/>
      <c r="W174" s="121"/>
      <c r="X174" s="127"/>
    </row>
    <row r="175" spans="1:24" ht="12.75" customHeight="1" x14ac:dyDescent="0.2">
      <c r="A175" s="158" t="s">
        <v>264</v>
      </c>
      <c r="C175" s="120" t="s">
        <v>132</v>
      </c>
      <c r="D175" s="120"/>
      <c r="E175" s="126">
        <v>1245</v>
      </c>
      <c r="F175" s="126">
        <v>375</v>
      </c>
      <c r="G175" s="126" t="s">
        <v>244</v>
      </c>
      <c r="H175" s="120" t="s">
        <v>342</v>
      </c>
      <c r="I175" s="124">
        <v>9</v>
      </c>
      <c r="J175" s="124"/>
      <c r="K175" s="118">
        <v>1</v>
      </c>
      <c r="L175" s="120">
        <v>2</v>
      </c>
      <c r="M175" s="120" t="s">
        <v>263</v>
      </c>
      <c r="N175" s="120" t="s">
        <v>254</v>
      </c>
      <c r="O175" s="120">
        <v>600</v>
      </c>
      <c r="P175" s="120">
        <v>1</v>
      </c>
      <c r="Q175" s="120">
        <v>3</v>
      </c>
      <c r="R175" s="120">
        <v>3</v>
      </c>
      <c r="S175" s="122">
        <f>F175/E175</f>
        <v>0.30120481927710846</v>
      </c>
      <c r="T175" s="124">
        <f>O175/E175</f>
        <v>0.48192771084337349</v>
      </c>
      <c r="U175" s="8"/>
      <c r="W175" s="120" t="s">
        <v>132</v>
      </c>
      <c r="X175" s="126">
        <f>R175-Q175</f>
        <v>0</v>
      </c>
    </row>
    <row r="176" spans="1:24" x14ac:dyDescent="0.2">
      <c r="A176" s="159"/>
      <c r="C176" s="121"/>
      <c r="D176" s="121"/>
      <c r="E176" s="127"/>
      <c r="F176" s="127"/>
      <c r="G176" s="127"/>
      <c r="H176" s="121"/>
      <c r="I176" s="125"/>
      <c r="J176" s="125"/>
      <c r="K176" s="119"/>
      <c r="L176" s="121"/>
      <c r="M176" s="121"/>
      <c r="N176" s="121"/>
      <c r="O176" s="121"/>
      <c r="P176" s="121"/>
      <c r="Q176" s="121"/>
      <c r="R176" s="121"/>
      <c r="S176" s="123"/>
      <c r="T176" s="125"/>
      <c r="U176" s="8"/>
      <c r="W176" s="121"/>
      <c r="X176" s="127"/>
    </row>
    <row r="177" spans="1:24" ht="12.75" customHeight="1" x14ac:dyDescent="0.2">
      <c r="A177" s="158" t="s">
        <v>264</v>
      </c>
      <c r="C177" s="120" t="s">
        <v>133</v>
      </c>
      <c r="D177" s="120"/>
      <c r="E177" s="126">
        <v>1226</v>
      </c>
      <c r="F177" s="126">
        <v>375</v>
      </c>
      <c r="G177" s="126" t="s">
        <v>244</v>
      </c>
      <c r="H177" s="120" t="s">
        <v>342</v>
      </c>
      <c r="I177" s="124">
        <v>9</v>
      </c>
      <c r="J177" s="124"/>
      <c r="K177" s="118">
        <v>1</v>
      </c>
      <c r="L177" s="120">
        <v>2</v>
      </c>
      <c r="M177" s="120" t="s">
        <v>263</v>
      </c>
      <c r="N177" s="120" t="s">
        <v>254</v>
      </c>
      <c r="O177" s="120">
        <v>600</v>
      </c>
      <c r="P177" s="120">
        <v>1</v>
      </c>
      <c r="Q177" s="120">
        <v>3</v>
      </c>
      <c r="R177" s="120">
        <v>3</v>
      </c>
      <c r="S177" s="122">
        <f>F177/E177</f>
        <v>0.30587275693311583</v>
      </c>
      <c r="T177" s="124">
        <f>O177/E177</f>
        <v>0.48939641109298532</v>
      </c>
      <c r="U177" s="8"/>
      <c r="W177" s="120" t="s">
        <v>133</v>
      </c>
      <c r="X177" s="126">
        <f>R177-Q177</f>
        <v>0</v>
      </c>
    </row>
    <row r="178" spans="1:24" x14ac:dyDescent="0.2">
      <c r="A178" s="159"/>
      <c r="C178" s="121"/>
      <c r="D178" s="121"/>
      <c r="E178" s="127"/>
      <c r="F178" s="127"/>
      <c r="G178" s="127"/>
      <c r="H178" s="121"/>
      <c r="I178" s="125"/>
      <c r="J178" s="125"/>
      <c r="K178" s="119"/>
      <c r="L178" s="121"/>
      <c r="M178" s="121"/>
      <c r="N178" s="121"/>
      <c r="O178" s="121"/>
      <c r="P178" s="121"/>
      <c r="Q178" s="121"/>
      <c r="R178" s="121"/>
      <c r="S178" s="123"/>
      <c r="T178" s="125"/>
      <c r="U178" s="8"/>
      <c r="W178" s="121"/>
      <c r="X178" s="127"/>
    </row>
    <row r="179" spans="1:24" ht="12.75" customHeight="1" x14ac:dyDescent="0.2">
      <c r="A179" s="158" t="s">
        <v>264</v>
      </c>
      <c r="C179" s="120" t="s">
        <v>134</v>
      </c>
      <c r="D179" s="120"/>
      <c r="E179" s="126">
        <v>1209</v>
      </c>
      <c r="F179" s="126">
        <v>375</v>
      </c>
      <c r="G179" s="126" t="s">
        <v>244</v>
      </c>
      <c r="H179" s="120" t="s">
        <v>342</v>
      </c>
      <c r="I179" s="124">
        <v>9</v>
      </c>
      <c r="J179" s="124"/>
      <c r="K179" s="118">
        <v>1</v>
      </c>
      <c r="L179" s="120">
        <v>2</v>
      </c>
      <c r="M179" s="120" t="s">
        <v>263</v>
      </c>
      <c r="N179" s="120" t="s">
        <v>254</v>
      </c>
      <c r="O179" s="120">
        <v>600</v>
      </c>
      <c r="P179" s="120">
        <v>1</v>
      </c>
      <c r="Q179" s="120">
        <v>3</v>
      </c>
      <c r="R179" s="120">
        <v>3</v>
      </c>
      <c r="S179" s="122">
        <f>F179/E179</f>
        <v>0.31017369727047145</v>
      </c>
      <c r="T179" s="124">
        <f>O179/E179</f>
        <v>0.49627791563275436</v>
      </c>
      <c r="U179" s="8"/>
      <c r="W179" s="120" t="s">
        <v>134</v>
      </c>
      <c r="X179" s="126">
        <f>R179-Q179</f>
        <v>0</v>
      </c>
    </row>
    <row r="180" spans="1:24" x14ac:dyDescent="0.2">
      <c r="A180" s="159"/>
      <c r="C180" s="121"/>
      <c r="D180" s="121"/>
      <c r="E180" s="127"/>
      <c r="F180" s="127"/>
      <c r="G180" s="127"/>
      <c r="H180" s="121"/>
      <c r="I180" s="125"/>
      <c r="J180" s="125"/>
      <c r="K180" s="119"/>
      <c r="L180" s="121"/>
      <c r="M180" s="121"/>
      <c r="N180" s="121"/>
      <c r="O180" s="121"/>
      <c r="P180" s="121"/>
      <c r="Q180" s="121"/>
      <c r="R180" s="121"/>
      <c r="S180" s="123"/>
      <c r="T180" s="125"/>
      <c r="U180" s="8"/>
      <c r="W180" s="121"/>
      <c r="X180" s="127"/>
    </row>
    <row r="181" spans="1:24" ht="12.75" customHeight="1" x14ac:dyDescent="0.2">
      <c r="A181" s="158" t="s">
        <v>264</v>
      </c>
      <c r="C181" s="120" t="s">
        <v>135</v>
      </c>
      <c r="D181" s="120"/>
      <c r="E181" s="126">
        <v>1221</v>
      </c>
      <c r="F181" s="126">
        <v>375</v>
      </c>
      <c r="G181" s="126" t="s">
        <v>244</v>
      </c>
      <c r="H181" s="120" t="s">
        <v>342</v>
      </c>
      <c r="I181" s="124">
        <v>9</v>
      </c>
      <c r="J181" s="124"/>
      <c r="K181" s="118">
        <v>1</v>
      </c>
      <c r="L181" s="120">
        <v>2</v>
      </c>
      <c r="M181" s="120" t="s">
        <v>263</v>
      </c>
      <c r="N181" s="120" t="s">
        <v>254</v>
      </c>
      <c r="O181" s="120">
        <v>600</v>
      </c>
      <c r="P181" s="120">
        <v>1</v>
      </c>
      <c r="Q181" s="120">
        <v>3</v>
      </c>
      <c r="R181" s="120">
        <v>3</v>
      </c>
      <c r="S181" s="122">
        <f>F181/E181</f>
        <v>0.30712530712530711</v>
      </c>
      <c r="T181" s="124">
        <f>O181/E181</f>
        <v>0.49140049140049141</v>
      </c>
      <c r="U181" s="8"/>
      <c r="W181" s="120" t="s">
        <v>135</v>
      </c>
      <c r="X181" s="126">
        <f>R181-Q181</f>
        <v>0</v>
      </c>
    </row>
    <row r="182" spans="1:24" x14ac:dyDescent="0.2">
      <c r="A182" s="159"/>
      <c r="C182" s="121"/>
      <c r="D182" s="121"/>
      <c r="E182" s="127"/>
      <c r="F182" s="127"/>
      <c r="G182" s="127"/>
      <c r="H182" s="121"/>
      <c r="I182" s="125"/>
      <c r="J182" s="125"/>
      <c r="K182" s="119"/>
      <c r="L182" s="121"/>
      <c r="M182" s="121"/>
      <c r="N182" s="121"/>
      <c r="O182" s="121"/>
      <c r="P182" s="121"/>
      <c r="Q182" s="121"/>
      <c r="R182" s="121"/>
      <c r="S182" s="123"/>
      <c r="T182" s="125"/>
      <c r="U182" s="8"/>
      <c r="W182" s="121"/>
      <c r="X182" s="127"/>
    </row>
    <row r="183" spans="1:24" ht="12.75" customHeight="1" x14ac:dyDescent="0.2">
      <c r="A183" s="158" t="s">
        <v>264</v>
      </c>
      <c r="C183" s="120" t="s">
        <v>136</v>
      </c>
      <c r="D183" s="120"/>
      <c r="E183" s="126">
        <v>1244</v>
      </c>
      <c r="F183" s="126">
        <v>375</v>
      </c>
      <c r="G183" s="126" t="s">
        <v>244</v>
      </c>
      <c r="H183" s="120" t="s">
        <v>342</v>
      </c>
      <c r="I183" s="124">
        <v>9</v>
      </c>
      <c r="J183" s="124"/>
      <c r="K183" s="118">
        <v>1</v>
      </c>
      <c r="L183" s="120">
        <v>2</v>
      </c>
      <c r="M183" s="120" t="s">
        <v>263</v>
      </c>
      <c r="N183" s="120" t="s">
        <v>254</v>
      </c>
      <c r="O183" s="120">
        <v>600</v>
      </c>
      <c r="P183" s="120">
        <v>1</v>
      </c>
      <c r="Q183" s="120">
        <v>3</v>
      </c>
      <c r="R183" s="120">
        <v>3</v>
      </c>
      <c r="S183" s="122">
        <f>F183/E183</f>
        <v>0.30144694533762056</v>
      </c>
      <c r="T183" s="124">
        <f>O183/E183</f>
        <v>0.48231511254019294</v>
      </c>
      <c r="U183" s="8"/>
      <c r="W183" s="120" t="s">
        <v>136</v>
      </c>
      <c r="X183" s="126">
        <f>R183-Q183</f>
        <v>0</v>
      </c>
    </row>
    <row r="184" spans="1:24" x14ac:dyDescent="0.2">
      <c r="A184" s="159"/>
      <c r="C184" s="121"/>
      <c r="D184" s="121"/>
      <c r="E184" s="127"/>
      <c r="F184" s="127"/>
      <c r="G184" s="127"/>
      <c r="H184" s="121"/>
      <c r="I184" s="125"/>
      <c r="J184" s="125"/>
      <c r="K184" s="119"/>
      <c r="L184" s="121"/>
      <c r="M184" s="121"/>
      <c r="N184" s="121"/>
      <c r="O184" s="121"/>
      <c r="P184" s="121"/>
      <c r="Q184" s="121"/>
      <c r="R184" s="121"/>
      <c r="S184" s="123"/>
      <c r="T184" s="125"/>
      <c r="U184" s="8"/>
      <c r="W184" s="121"/>
      <c r="X184" s="127"/>
    </row>
    <row r="185" spans="1:24" ht="12.75" customHeight="1" x14ac:dyDescent="0.2">
      <c r="A185" s="158" t="s">
        <v>264</v>
      </c>
      <c r="C185" s="120" t="s">
        <v>137</v>
      </c>
      <c r="D185" s="120"/>
      <c r="E185" s="126">
        <v>1259</v>
      </c>
      <c r="F185" s="126">
        <v>375</v>
      </c>
      <c r="G185" s="126" t="s">
        <v>244</v>
      </c>
      <c r="H185" s="120" t="s">
        <v>342</v>
      </c>
      <c r="I185" s="124">
        <v>9</v>
      </c>
      <c r="J185" s="124"/>
      <c r="K185" s="118">
        <v>1</v>
      </c>
      <c r="L185" s="120">
        <v>2</v>
      </c>
      <c r="M185" s="120" t="s">
        <v>263</v>
      </c>
      <c r="N185" s="120" t="s">
        <v>254</v>
      </c>
      <c r="O185" s="120">
        <v>600</v>
      </c>
      <c r="P185" s="120">
        <v>1</v>
      </c>
      <c r="Q185" s="120">
        <v>3</v>
      </c>
      <c r="R185" s="120">
        <v>3</v>
      </c>
      <c r="S185" s="122">
        <f>F185/E185</f>
        <v>0.29785544082605242</v>
      </c>
      <c r="T185" s="124">
        <f>O185/E185</f>
        <v>0.47656870532168388</v>
      </c>
      <c r="U185" s="8"/>
      <c r="W185" s="120" t="s">
        <v>137</v>
      </c>
      <c r="X185" s="126">
        <f>R185-Q185</f>
        <v>0</v>
      </c>
    </row>
    <row r="186" spans="1:24" x14ac:dyDescent="0.2">
      <c r="A186" s="159"/>
      <c r="C186" s="121"/>
      <c r="D186" s="121"/>
      <c r="E186" s="127"/>
      <c r="F186" s="127"/>
      <c r="G186" s="127"/>
      <c r="H186" s="121"/>
      <c r="I186" s="125"/>
      <c r="J186" s="125"/>
      <c r="K186" s="119"/>
      <c r="L186" s="121"/>
      <c r="M186" s="121"/>
      <c r="N186" s="121"/>
      <c r="O186" s="121"/>
      <c r="P186" s="121"/>
      <c r="Q186" s="121"/>
      <c r="R186" s="121"/>
      <c r="S186" s="123"/>
      <c r="T186" s="125"/>
      <c r="U186" s="8"/>
      <c r="W186" s="121"/>
      <c r="X186" s="127"/>
    </row>
    <row r="187" spans="1:24" ht="12.75" customHeight="1" x14ac:dyDescent="0.2">
      <c r="A187" s="158" t="s">
        <v>264</v>
      </c>
      <c r="C187" s="120" t="s">
        <v>138</v>
      </c>
      <c r="D187" s="120"/>
      <c r="E187" s="126">
        <v>1258</v>
      </c>
      <c r="F187" s="126">
        <v>375</v>
      </c>
      <c r="G187" s="126" t="s">
        <v>244</v>
      </c>
      <c r="H187" s="120" t="s">
        <v>342</v>
      </c>
      <c r="I187" s="124">
        <v>9</v>
      </c>
      <c r="J187" s="124"/>
      <c r="K187" s="118">
        <v>1</v>
      </c>
      <c r="L187" s="120">
        <v>2</v>
      </c>
      <c r="M187" s="120" t="s">
        <v>263</v>
      </c>
      <c r="N187" s="120" t="s">
        <v>254</v>
      </c>
      <c r="O187" s="120">
        <v>600</v>
      </c>
      <c r="P187" s="120">
        <v>1</v>
      </c>
      <c r="Q187" s="120">
        <v>3</v>
      </c>
      <c r="R187" s="120">
        <v>3</v>
      </c>
      <c r="S187" s="122">
        <f>F187/E187</f>
        <v>0.29809220985691576</v>
      </c>
      <c r="T187" s="124">
        <f>O187/E187</f>
        <v>0.47694753577106519</v>
      </c>
      <c r="U187" s="8"/>
      <c r="W187" s="120" t="s">
        <v>138</v>
      </c>
      <c r="X187" s="126">
        <f>R187-Q187</f>
        <v>0</v>
      </c>
    </row>
    <row r="188" spans="1:24" x14ac:dyDescent="0.2">
      <c r="A188" s="159"/>
      <c r="C188" s="121"/>
      <c r="D188" s="121"/>
      <c r="E188" s="127"/>
      <c r="F188" s="127"/>
      <c r="G188" s="127"/>
      <c r="H188" s="121"/>
      <c r="I188" s="125"/>
      <c r="J188" s="125"/>
      <c r="K188" s="119"/>
      <c r="L188" s="121"/>
      <c r="M188" s="121"/>
      <c r="N188" s="121"/>
      <c r="O188" s="121"/>
      <c r="P188" s="121"/>
      <c r="Q188" s="121"/>
      <c r="R188" s="121"/>
      <c r="S188" s="123"/>
      <c r="T188" s="125"/>
      <c r="U188" s="8"/>
      <c r="W188" s="121"/>
      <c r="X188" s="127"/>
    </row>
    <row r="189" spans="1:24" ht="12.75" customHeight="1" x14ac:dyDescent="0.2">
      <c r="A189" s="158" t="s">
        <v>264</v>
      </c>
      <c r="C189" s="120" t="s">
        <v>139</v>
      </c>
      <c r="D189" s="120"/>
      <c r="E189" s="126">
        <v>1295</v>
      </c>
      <c r="F189" s="126">
        <v>375</v>
      </c>
      <c r="G189" s="126" t="s">
        <v>244</v>
      </c>
      <c r="H189" s="120" t="s">
        <v>342</v>
      </c>
      <c r="I189" s="124">
        <v>9</v>
      </c>
      <c r="J189" s="124"/>
      <c r="K189" s="118">
        <v>1</v>
      </c>
      <c r="L189" s="120">
        <v>2</v>
      </c>
      <c r="M189" s="120" t="s">
        <v>263</v>
      </c>
      <c r="N189" s="120" t="s">
        <v>254</v>
      </c>
      <c r="O189" s="120">
        <v>600</v>
      </c>
      <c r="P189" s="120">
        <v>1</v>
      </c>
      <c r="Q189" s="120">
        <v>3</v>
      </c>
      <c r="R189" s="120">
        <v>3</v>
      </c>
      <c r="S189" s="122">
        <f>F189/E189</f>
        <v>0.28957528957528955</v>
      </c>
      <c r="T189" s="124">
        <f>O189/E189</f>
        <v>0.46332046332046334</v>
      </c>
      <c r="U189" s="8"/>
      <c r="W189" s="120" t="s">
        <v>139</v>
      </c>
      <c r="X189" s="126">
        <f>R189-Q189</f>
        <v>0</v>
      </c>
    </row>
    <row r="190" spans="1:24" x14ac:dyDescent="0.2">
      <c r="A190" s="159"/>
      <c r="C190" s="121"/>
      <c r="D190" s="121"/>
      <c r="E190" s="127"/>
      <c r="F190" s="127"/>
      <c r="G190" s="127"/>
      <c r="H190" s="121"/>
      <c r="I190" s="125"/>
      <c r="J190" s="125"/>
      <c r="K190" s="119"/>
      <c r="L190" s="121"/>
      <c r="M190" s="121"/>
      <c r="N190" s="121"/>
      <c r="O190" s="121"/>
      <c r="P190" s="121"/>
      <c r="Q190" s="121"/>
      <c r="R190" s="121"/>
      <c r="S190" s="123"/>
      <c r="T190" s="125"/>
      <c r="U190" s="8"/>
      <c r="W190" s="121"/>
      <c r="X190" s="127"/>
    </row>
    <row r="191" spans="1:24" ht="12.75" customHeight="1" x14ac:dyDescent="0.2">
      <c r="A191" s="158" t="s">
        <v>264</v>
      </c>
      <c r="C191" s="120" t="s">
        <v>140</v>
      </c>
      <c r="D191" s="120"/>
      <c r="E191" s="126">
        <v>1313</v>
      </c>
      <c r="F191" s="126">
        <v>375</v>
      </c>
      <c r="G191" s="126" t="s">
        <v>244</v>
      </c>
      <c r="H191" s="120" t="s">
        <v>342</v>
      </c>
      <c r="I191" s="124">
        <v>9</v>
      </c>
      <c r="J191" s="124"/>
      <c r="K191" s="118">
        <v>1</v>
      </c>
      <c r="L191" s="120">
        <v>2</v>
      </c>
      <c r="M191" s="120" t="s">
        <v>263</v>
      </c>
      <c r="N191" s="120" t="s">
        <v>254</v>
      </c>
      <c r="O191" s="120">
        <v>600</v>
      </c>
      <c r="P191" s="120">
        <v>1</v>
      </c>
      <c r="Q191" s="120">
        <v>3</v>
      </c>
      <c r="R191" s="120">
        <v>3</v>
      </c>
      <c r="S191" s="122">
        <f>F191/E191</f>
        <v>0.28560548362528559</v>
      </c>
      <c r="T191" s="124">
        <f>O191/E191</f>
        <v>0.45696877380045697</v>
      </c>
      <c r="U191" s="8"/>
      <c r="W191" s="120" t="s">
        <v>140</v>
      </c>
      <c r="X191" s="126">
        <f>R191-Q191</f>
        <v>0</v>
      </c>
    </row>
    <row r="192" spans="1:24" x14ac:dyDescent="0.2">
      <c r="A192" s="159"/>
      <c r="C192" s="121"/>
      <c r="D192" s="121"/>
      <c r="E192" s="127"/>
      <c r="F192" s="127"/>
      <c r="G192" s="127"/>
      <c r="H192" s="121"/>
      <c r="I192" s="125"/>
      <c r="J192" s="125"/>
      <c r="K192" s="119"/>
      <c r="L192" s="121"/>
      <c r="M192" s="121"/>
      <c r="N192" s="121"/>
      <c r="O192" s="121"/>
      <c r="P192" s="121"/>
      <c r="Q192" s="121"/>
      <c r="R192" s="121"/>
      <c r="S192" s="123"/>
      <c r="T192" s="125"/>
      <c r="U192" s="8"/>
      <c r="W192" s="121"/>
      <c r="X192" s="127"/>
    </row>
    <row r="193" spans="1:24" ht="12.75" customHeight="1" x14ac:dyDescent="0.2">
      <c r="A193" s="158" t="s">
        <v>264</v>
      </c>
      <c r="C193" s="120" t="s">
        <v>141</v>
      </c>
      <c r="D193" s="120"/>
      <c r="E193" s="126">
        <v>1323</v>
      </c>
      <c r="F193" s="126">
        <v>375</v>
      </c>
      <c r="G193" s="126" t="s">
        <v>244</v>
      </c>
      <c r="H193" s="120" t="s">
        <v>342</v>
      </c>
      <c r="I193" s="124">
        <v>9</v>
      </c>
      <c r="J193" s="124"/>
      <c r="K193" s="118">
        <v>1</v>
      </c>
      <c r="L193" s="120">
        <v>2</v>
      </c>
      <c r="M193" s="120" t="s">
        <v>263</v>
      </c>
      <c r="N193" s="120" t="s">
        <v>254</v>
      </c>
      <c r="O193" s="120">
        <v>600</v>
      </c>
      <c r="P193" s="120">
        <v>1</v>
      </c>
      <c r="Q193" s="120">
        <v>3</v>
      </c>
      <c r="R193" s="120">
        <v>3</v>
      </c>
      <c r="S193" s="122">
        <f>F193/E193</f>
        <v>0.28344671201814059</v>
      </c>
      <c r="T193" s="124">
        <f>O193/E193</f>
        <v>0.45351473922902497</v>
      </c>
      <c r="U193" s="8"/>
      <c r="W193" s="120" t="s">
        <v>141</v>
      </c>
      <c r="X193" s="126">
        <f>R193-Q193</f>
        <v>0</v>
      </c>
    </row>
    <row r="194" spans="1:24" x14ac:dyDescent="0.2">
      <c r="A194" s="159"/>
      <c r="C194" s="121"/>
      <c r="D194" s="121"/>
      <c r="E194" s="127"/>
      <c r="F194" s="127"/>
      <c r="G194" s="127"/>
      <c r="H194" s="121"/>
      <c r="I194" s="125"/>
      <c r="J194" s="125"/>
      <c r="K194" s="119"/>
      <c r="L194" s="121"/>
      <c r="M194" s="121"/>
      <c r="N194" s="121"/>
      <c r="O194" s="121"/>
      <c r="P194" s="121"/>
      <c r="Q194" s="121"/>
      <c r="R194" s="121"/>
      <c r="S194" s="123"/>
      <c r="T194" s="125"/>
      <c r="U194" s="8"/>
      <c r="W194" s="121"/>
      <c r="X194" s="127"/>
    </row>
    <row r="195" spans="1:24" ht="12.75" customHeight="1" x14ac:dyDescent="0.2">
      <c r="A195" s="158" t="s">
        <v>264</v>
      </c>
      <c r="C195" s="120" t="s">
        <v>142</v>
      </c>
      <c r="D195" s="120"/>
      <c r="E195" s="126">
        <v>1325</v>
      </c>
      <c r="F195" s="126">
        <v>375</v>
      </c>
      <c r="G195" s="126" t="s">
        <v>244</v>
      </c>
      <c r="H195" s="120" t="s">
        <v>342</v>
      </c>
      <c r="I195" s="124">
        <v>9</v>
      </c>
      <c r="J195" s="124"/>
      <c r="K195" s="118">
        <v>1</v>
      </c>
      <c r="L195" s="120">
        <v>2</v>
      </c>
      <c r="M195" s="120" t="s">
        <v>263</v>
      </c>
      <c r="N195" s="120" t="s">
        <v>254</v>
      </c>
      <c r="O195" s="120">
        <v>600</v>
      </c>
      <c r="P195" s="120">
        <v>1</v>
      </c>
      <c r="Q195" s="120">
        <v>3</v>
      </c>
      <c r="R195" s="120">
        <v>3</v>
      </c>
      <c r="S195" s="122">
        <f>F195/E195</f>
        <v>0.28301886792452829</v>
      </c>
      <c r="T195" s="124">
        <f>O195/E195</f>
        <v>0.45283018867924529</v>
      </c>
      <c r="U195" s="8"/>
      <c r="W195" s="120" t="s">
        <v>142</v>
      </c>
      <c r="X195" s="126">
        <f>R195-Q195</f>
        <v>0</v>
      </c>
    </row>
    <row r="196" spans="1:24" x14ac:dyDescent="0.2">
      <c r="A196" s="159"/>
      <c r="C196" s="121"/>
      <c r="D196" s="121"/>
      <c r="E196" s="127"/>
      <c r="F196" s="127"/>
      <c r="G196" s="127"/>
      <c r="H196" s="121"/>
      <c r="I196" s="125"/>
      <c r="J196" s="125"/>
      <c r="K196" s="119"/>
      <c r="L196" s="121"/>
      <c r="M196" s="121"/>
      <c r="N196" s="121"/>
      <c r="O196" s="121"/>
      <c r="P196" s="121"/>
      <c r="Q196" s="121"/>
      <c r="R196" s="121"/>
      <c r="S196" s="123"/>
      <c r="T196" s="125"/>
      <c r="U196" s="8"/>
      <c r="W196" s="121"/>
      <c r="X196" s="127"/>
    </row>
    <row r="197" spans="1:24" ht="12.75" customHeight="1" x14ac:dyDescent="0.2">
      <c r="A197" s="158" t="s">
        <v>264</v>
      </c>
      <c r="C197" s="120" t="s">
        <v>143</v>
      </c>
      <c r="D197" s="120"/>
      <c r="E197" s="126">
        <v>1328</v>
      </c>
      <c r="F197" s="126">
        <v>375</v>
      </c>
      <c r="G197" s="126" t="s">
        <v>244</v>
      </c>
      <c r="H197" s="120" t="s">
        <v>342</v>
      </c>
      <c r="I197" s="124">
        <v>9</v>
      </c>
      <c r="J197" s="124"/>
      <c r="K197" s="118">
        <v>1</v>
      </c>
      <c r="L197" s="120">
        <v>2</v>
      </c>
      <c r="M197" s="120" t="s">
        <v>263</v>
      </c>
      <c r="N197" s="120" t="s">
        <v>254</v>
      </c>
      <c r="O197" s="120">
        <v>600</v>
      </c>
      <c r="P197" s="120">
        <v>1</v>
      </c>
      <c r="Q197" s="120">
        <v>3</v>
      </c>
      <c r="R197" s="120">
        <v>3</v>
      </c>
      <c r="S197" s="122">
        <f>F197/E197</f>
        <v>0.28237951807228917</v>
      </c>
      <c r="T197" s="124">
        <f>O197/E197</f>
        <v>0.45180722891566266</v>
      </c>
      <c r="U197" s="8"/>
      <c r="W197" s="120" t="s">
        <v>143</v>
      </c>
      <c r="X197" s="126">
        <f>R197-Q197</f>
        <v>0</v>
      </c>
    </row>
    <row r="198" spans="1:24" x14ac:dyDescent="0.2">
      <c r="A198" s="159"/>
      <c r="C198" s="121"/>
      <c r="D198" s="121"/>
      <c r="E198" s="127"/>
      <c r="F198" s="127"/>
      <c r="G198" s="127"/>
      <c r="H198" s="121"/>
      <c r="I198" s="125"/>
      <c r="J198" s="125"/>
      <c r="K198" s="119"/>
      <c r="L198" s="121"/>
      <c r="M198" s="121"/>
      <c r="N198" s="121"/>
      <c r="O198" s="121"/>
      <c r="P198" s="121"/>
      <c r="Q198" s="121"/>
      <c r="R198" s="121"/>
      <c r="S198" s="123"/>
      <c r="T198" s="125"/>
      <c r="U198" s="8"/>
      <c r="W198" s="121"/>
      <c r="X198" s="127"/>
    </row>
    <row r="199" spans="1:24" ht="12.75" customHeight="1" x14ac:dyDescent="0.2">
      <c r="A199" s="158" t="s">
        <v>264</v>
      </c>
      <c r="C199" s="120" t="s">
        <v>144</v>
      </c>
      <c r="D199" s="120"/>
      <c r="E199" s="126">
        <v>1325</v>
      </c>
      <c r="F199" s="126">
        <v>375</v>
      </c>
      <c r="G199" s="126" t="s">
        <v>244</v>
      </c>
      <c r="H199" s="120" t="s">
        <v>342</v>
      </c>
      <c r="I199" s="124">
        <v>9</v>
      </c>
      <c r="J199" s="124"/>
      <c r="K199" s="118">
        <v>1</v>
      </c>
      <c r="L199" s="120">
        <v>2</v>
      </c>
      <c r="M199" s="120" t="s">
        <v>263</v>
      </c>
      <c r="N199" s="120" t="s">
        <v>254</v>
      </c>
      <c r="O199" s="120">
        <v>600</v>
      </c>
      <c r="P199" s="120">
        <v>1</v>
      </c>
      <c r="Q199" s="120">
        <v>3</v>
      </c>
      <c r="R199" s="120">
        <v>3</v>
      </c>
      <c r="S199" s="122">
        <f>F199/E199</f>
        <v>0.28301886792452829</v>
      </c>
      <c r="T199" s="124">
        <f>O199/E199</f>
        <v>0.45283018867924529</v>
      </c>
      <c r="U199" s="8"/>
      <c r="W199" s="120" t="s">
        <v>144</v>
      </c>
      <c r="X199" s="126">
        <f>R199-Q199</f>
        <v>0</v>
      </c>
    </row>
    <row r="200" spans="1:24" x14ac:dyDescent="0.2">
      <c r="A200" s="159"/>
      <c r="C200" s="121"/>
      <c r="D200" s="121"/>
      <c r="E200" s="127"/>
      <c r="F200" s="127"/>
      <c r="G200" s="127"/>
      <c r="H200" s="121"/>
      <c r="I200" s="125"/>
      <c r="J200" s="125"/>
      <c r="K200" s="119"/>
      <c r="L200" s="121"/>
      <c r="M200" s="121"/>
      <c r="N200" s="121"/>
      <c r="O200" s="121"/>
      <c r="P200" s="121"/>
      <c r="Q200" s="121"/>
      <c r="R200" s="121"/>
      <c r="S200" s="123"/>
      <c r="T200" s="125"/>
      <c r="U200" s="8"/>
      <c r="W200" s="121"/>
      <c r="X200" s="127"/>
    </row>
    <row r="201" spans="1:24" ht="12.75" customHeight="1" x14ac:dyDescent="0.2">
      <c r="A201" s="158" t="s">
        <v>264</v>
      </c>
      <c r="C201" s="120" t="s">
        <v>145</v>
      </c>
      <c r="D201" s="120"/>
      <c r="E201" s="126">
        <v>1433</v>
      </c>
      <c r="F201" s="126">
        <v>375</v>
      </c>
      <c r="G201" s="126" t="s">
        <v>244</v>
      </c>
      <c r="H201" s="120" t="s">
        <v>342</v>
      </c>
      <c r="I201" s="124">
        <v>9</v>
      </c>
      <c r="J201" s="124"/>
      <c r="K201" s="118">
        <v>1</v>
      </c>
      <c r="L201" s="120">
        <v>2</v>
      </c>
      <c r="M201" s="120" t="s">
        <v>263</v>
      </c>
      <c r="N201" s="120" t="s">
        <v>254</v>
      </c>
      <c r="O201" s="120">
        <v>600</v>
      </c>
      <c r="P201" s="120">
        <v>1</v>
      </c>
      <c r="Q201" s="120">
        <v>3</v>
      </c>
      <c r="R201" s="120">
        <v>3</v>
      </c>
      <c r="S201" s="122">
        <f>F201/E201</f>
        <v>0.26168876482903003</v>
      </c>
      <c r="T201" s="124">
        <f>O201/E201</f>
        <v>0.41870202372644799</v>
      </c>
      <c r="U201" s="8"/>
      <c r="W201" s="120" t="s">
        <v>145</v>
      </c>
      <c r="X201" s="126">
        <f>R201-Q201</f>
        <v>0</v>
      </c>
    </row>
    <row r="202" spans="1:24" x14ac:dyDescent="0.2">
      <c r="A202" s="159"/>
      <c r="C202" s="121"/>
      <c r="D202" s="121"/>
      <c r="E202" s="127"/>
      <c r="F202" s="127"/>
      <c r="G202" s="127"/>
      <c r="H202" s="121"/>
      <c r="I202" s="125"/>
      <c r="J202" s="125"/>
      <c r="K202" s="119"/>
      <c r="L202" s="121"/>
      <c r="M202" s="121"/>
      <c r="N202" s="121"/>
      <c r="O202" s="121"/>
      <c r="P202" s="121"/>
      <c r="Q202" s="121"/>
      <c r="R202" s="121"/>
      <c r="S202" s="123"/>
      <c r="T202" s="125"/>
      <c r="U202" s="8"/>
      <c r="W202" s="121"/>
      <c r="X202" s="127"/>
    </row>
    <row r="203" spans="1:24" ht="12.75" customHeight="1" x14ac:dyDescent="0.2">
      <c r="A203" s="158" t="s">
        <v>264</v>
      </c>
      <c r="C203" s="120" t="s">
        <v>146</v>
      </c>
      <c r="D203" s="120"/>
      <c r="E203" s="126">
        <v>1436</v>
      </c>
      <c r="F203" s="126">
        <v>375</v>
      </c>
      <c r="G203" s="126" t="s">
        <v>244</v>
      </c>
      <c r="H203" s="120" t="s">
        <v>342</v>
      </c>
      <c r="I203" s="124">
        <v>9</v>
      </c>
      <c r="J203" s="124"/>
      <c r="K203" s="118">
        <v>1</v>
      </c>
      <c r="L203" s="120">
        <v>2</v>
      </c>
      <c r="M203" s="120" t="s">
        <v>263</v>
      </c>
      <c r="N203" s="120" t="s">
        <v>254</v>
      </c>
      <c r="O203" s="120">
        <v>600</v>
      </c>
      <c r="P203" s="120">
        <v>1</v>
      </c>
      <c r="Q203" s="120">
        <v>3</v>
      </c>
      <c r="R203" s="120">
        <v>3</v>
      </c>
      <c r="S203" s="122">
        <f>F203/E203</f>
        <v>0.26114206128133705</v>
      </c>
      <c r="T203" s="124">
        <f>O203/E203</f>
        <v>0.4178272980501393</v>
      </c>
      <c r="U203" s="8"/>
      <c r="W203" s="120" t="s">
        <v>146</v>
      </c>
      <c r="X203" s="126">
        <f>R203-Q203</f>
        <v>0</v>
      </c>
    </row>
    <row r="204" spans="1:24" x14ac:dyDescent="0.2">
      <c r="A204" s="159"/>
      <c r="C204" s="121"/>
      <c r="D204" s="121"/>
      <c r="E204" s="127"/>
      <c r="F204" s="127"/>
      <c r="G204" s="127"/>
      <c r="H204" s="121"/>
      <c r="I204" s="125"/>
      <c r="J204" s="125"/>
      <c r="K204" s="119"/>
      <c r="L204" s="121"/>
      <c r="M204" s="121"/>
      <c r="N204" s="121"/>
      <c r="O204" s="121"/>
      <c r="P204" s="121"/>
      <c r="Q204" s="121"/>
      <c r="R204" s="121"/>
      <c r="S204" s="123"/>
      <c r="T204" s="125"/>
      <c r="U204" s="8"/>
      <c r="W204" s="121"/>
      <c r="X204" s="127"/>
    </row>
    <row r="205" spans="1:24" ht="12.75" customHeight="1" x14ac:dyDescent="0.2">
      <c r="A205" s="158" t="s">
        <v>264</v>
      </c>
      <c r="C205" s="120" t="s">
        <v>147</v>
      </c>
      <c r="D205" s="120"/>
      <c r="E205" s="126">
        <v>1420</v>
      </c>
      <c r="F205" s="126">
        <v>375</v>
      </c>
      <c r="G205" s="126" t="s">
        <v>244</v>
      </c>
      <c r="H205" s="120" t="s">
        <v>342</v>
      </c>
      <c r="I205" s="124">
        <v>9</v>
      </c>
      <c r="J205" s="124"/>
      <c r="K205" s="118">
        <v>1</v>
      </c>
      <c r="L205" s="120">
        <v>2</v>
      </c>
      <c r="M205" s="120" t="s">
        <v>263</v>
      </c>
      <c r="N205" s="120" t="s">
        <v>254</v>
      </c>
      <c r="O205" s="120">
        <v>600</v>
      </c>
      <c r="P205" s="120">
        <v>1</v>
      </c>
      <c r="Q205" s="120">
        <v>3</v>
      </c>
      <c r="R205" s="120">
        <v>3</v>
      </c>
      <c r="S205" s="122">
        <f>F205/E205</f>
        <v>0.2640845070422535</v>
      </c>
      <c r="T205" s="124">
        <f>O205/E205</f>
        <v>0.42253521126760563</v>
      </c>
      <c r="U205" s="8"/>
      <c r="W205" s="120" t="s">
        <v>147</v>
      </c>
      <c r="X205" s="126">
        <f>R205-Q205</f>
        <v>0</v>
      </c>
    </row>
    <row r="206" spans="1:24" x14ac:dyDescent="0.2">
      <c r="A206" s="159"/>
      <c r="C206" s="121"/>
      <c r="D206" s="121"/>
      <c r="E206" s="127"/>
      <c r="F206" s="127"/>
      <c r="G206" s="127"/>
      <c r="H206" s="121"/>
      <c r="I206" s="125"/>
      <c r="J206" s="125"/>
      <c r="K206" s="119"/>
      <c r="L206" s="121"/>
      <c r="M206" s="121"/>
      <c r="N206" s="121"/>
      <c r="O206" s="121"/>
      <c r="P206" s="121"/>
      <c r="Q206" s="121"/>
      <c r="R206" s="121"/>
      <c r="S206" s="123"/>
      <c r="T206" s="125"/>
      <c r="U206" s="8"/>
      <c r="W206" s="121"/>
      <c r="X206" s="127"/>
    </row>
    <row r="207" spans="1:24" ht="12.75" customHeight="1" x14ac:dyDescent="0.2">
      <c r="A207" s="158" t="s">
        <v>264</v>
      </c>
      <c r="C207" s="120" t="s">
        <v>148</v>
      </c>
      <c r="D207" s="120"/>
      <c r="E207" s="126">
        <v>1411</v>
      </c>
      <c r="F207" s="126">
        <v>375</v>
      </c>
      <c r="G207" s="126" t="s">
        <v>244</v>
      </c>
      <c r="H207" s="120" t="s">
        <v>342</v>
      </c>
      <c r="I207" s="124">
        <v>9</v>
      </c>
      <c r="J207" s="124"/>
      <c r="K207" s="118">
        <v>1</v>
      </c>
      <c r="L207" s="120">
        <v>2</v>
      </c>
      <c r="M207" s="120" t="s">
        <v>263</v>
      </c>
      <c r="N207" s="120" t="s">
        <v>254</v>
      </c>
      <c r="O207" s="120">
        <v>600</v>
      </c>
      <c r="P207" s="120">
        <v>1</v>
      </c>
      <c r="Q207" s="120">
        <v>3</v>
      </c>
      <c r="R207" s="120">
        <v>3</v>
      </c>
      <c r="S207" s="122">
        <f>F207/E207</f>
        <v>0.26576895818568391</v>
      </c>
      <c r="T207" s="124">
        <f>O207/E207</f>
        <v>0.42523033309709424</v>
      </c>
      <c r="U207" s="8"/>
      <c r="W207" s="120" t="s">
        <v>148</v>
      </c>
      <c r="X207" s="126">
        <f>R207-Q207</f>
        <v>0</v>
      </c>
    </row>
    <row r="208" spans="1:24" x14ac:dyDescent="0.2">
      <c r="A208" s="159"/>
      <c r="C208" s="121"/>
      <c r="D208" s="121"/>
      <c r="E208" s="127"/>
      <c r="F208" s="127"/>
      <c r="G208" s="127"/>
      <c r="H208" s="121"/>
      <c r="I208" s="125"/>
      <c r="J208" s="125"/>
      <c r="K208" s="119"/>
      <c r="L208" s="121"/>
      <c r="M208" s="121"/>
      <c r="N208" s="121"/>
      <c r="O208" s="121"/>
      <c r="P208" s="121"/>
      <c r="Q208" s="121"/>
      <c r="R208" s="121"/>
      <c r="S208" s="123"/>
      <c r="T208" s="125"/>
      <c r="U208" s="8"/>
      <c r="W208" s="121"/>
      <c r="X208" s="127"/>
    </row>
    <row r="209" spans="1:24" ht="12.75" customHeight="1" x14ac:dyDescent="0.2">
      <c r="A209" s="158" t="s">
        <v>264</v>
      </c>
      <c r="C209" s="120" t="s">
        <v>149</v>
      </c>
      <c r="D209" s="120"/>
      <c r="E209" s="126">
        <v>1249</v>
      </c>
      <c r="F209" s="126">
        <v>375</v>
      </c>
      <c r="G209" s="126" t="s">
        <v>244</v>
      </c>
      <c r="H209" s="120" t="s">
        <v>342</v>
      </c>
      <c r="I209" s="124">
        <v>9</v>
      </c>
      <c r="J209" s="124"/>
      <c r="K209" s="118">
        <v>1</v>
      </c>
      <c r="L209" s="120">
        <v>2</v>
      </c>
      <c r="M209" s="120" t="s">
        <v>263</v>
      </c>
      <c r="N209" s="120" t="s">
        <v>254</v>
      </c>
      <c r="O209" s="120">
        <v>600</v>
      </c>
      <c r="P209" s="120">
        <v>1</v>
      </c>
      <c r="Q209" s="120">
        <v>3</v>
      </c>
      <c r="R209" s="120">
        <v>3</v>
      </c>
      <c r="S209" s="122">
        <f>F209/E209</f>
        <v>0.300240192153723</v>
      </c>
      <c r="T209" s="124">
        <f>O209/E209</f>
        <v>0.48038430744595678</v>
      </c>
      <c r="U209" s="8"/>
      <c r="W209" s="120" t="s">
        <v>149</v>
      </c>
      <c r="X209" s="126">
        <f>R209-Q209</f>
        <v>0</v>
      </c>
    </row>
    <row r="210" spans="1:24" x14ac:dyDescent="0.2">
      <c r="A210" s="159"/>
      <c r="C210" s="121"/>
      <c r="D210" s="121"/>
      <c r="E210" s="127"/>
      <c r="F210" s="127"/>
      <c r="G210" s="127"/>
      <c r="H210" s="121"/>
      <c r="I210" s="125"/>
      <c r="J210" s="125"/>
      <c r="K210" s="119"/>
      <c r="L210" s="121"/>
      <c r="M210" s="121"/>
      <c r="N210" s="121"/>
      <c r="O210" s="121"/>
      <c r="P210" s="121"/>
      <c r="Q210" s="121"/>
      <c r="R210" s="121"/>
      <c r="S210" s="123"/>
      <c r="T210" s="125"/>
      <c r="U210" s="8"/>
      <c r="W210" s="121"/>
      <c r="X210" s="127"/>
    </row>
    <row r="211" spans="1:24" ht="12.75" customHeight="1" x14ac:dyDescent="0.2">
      <c r="A211" s="158" t="s">
        <v>264</v>
      </c>
      <c r="C211" s="120" t="s">
        <v>150</v>
      </c>
      <c r="D211" s="120"/>
      <c r="E211" s="126">
        <v>1246</v>
      </c>
      <c r="F211" s="126">
        <v>375</v>
      </c>
      <c r="G211" s="126" t="s">
        <v>244</v>
      </c>
      <c r="H211" s="120" t="s">
        <v>342</v>
      </c>
      <c r="I211" s="124">
        <v>9</v>
      </c>
      <c r="J211" s="124"/>
      <c r="K211" s="118">
        <v>1</v>
      </c>
      <c r="L211" s="120">
        <v>2</v>
      </c>
      <c r="M211" s="120" t="s">
        <v>263</v>
      </c>
      <c r="N211" s="120" t="s">
        <v>254</v>
      </c>
      <c r="O211" s="120">
        <v>600</v>
      </c>
      <c r="P211" s="120">
        <v>1</v>
      </c>
      <c r="Q211" s="120">
        <v>3</v>
      </c>
      <c r="R211" s="120">
        <v>3</v>
      </c>
      <c r="S211" s="122">
        <f>F211/E211</f>
        <v>0.30096308186195825</v>
      </c>
      <c r="T211" s="124">
        <f>O211/E211</f>
        <v>0.48154093097913325</v>
      </c>
      <c r="U211" s="8"/>
      <c r="W211" s="120" t="s">
        <v>150</v>
      </c>
      <c r="X211" s="126">
        <f>R211-Q211</f>
        <v>0</v>
      </c>
    </row>
    <row r="212" spans="1:24" x14ac:dyDescent="0.2">
      <c r="A212" s="159"/>
      <c r="C212" s="121"/>
      <c r="D212" s="121"/>
      <c r="E212" s="127"/>
      <c r="F212" s="127"/>
      <c r="G212" s="127"/>
      <c r="H212" s="121"/>
      <c r="I212" s="125"/>
      <c r="J212" s="125"/>
      <c r="K212" s="119"/>
      <c r="L212" s="121"/>
      <c r="M212" s="121"/>
      <c r="N212" s="121"/>
      <c r="O212" s="121"/>
      <c r="P212" s="121"/>
      <c r="Q212" s="121"/>
      <c r="R212" s="121"/>
      <c r="S212" s="123"/>
      <c r="T212" s="125"/>
      <c r="U212" s="8"/>
      <c r="W212" s="121"/>
      <c r="X212" s="127"/>
    </row>
    <row r="213" spans="1:24" ht="12.75" customHeight="1" x14ac:dyDescent="0.2">
      <c r="A213" s="158" t="s">
        <v>264</v>
      </c>
      <c r="C213" s="120" t="s">
        <v>151</v>
      </c>
      <c r="D213" s="120"/>
      <c r="E213" s="126">
        <v>1293</v>
      </c>
      <c r="F213" s="126">
        <v>375</v>
      </c>
      <c r="G213" s="126" t="s">
        <v>244</v>
      </c>
      <c r="H213" s="120" t="s">
        <v>342</v>
      </c>
      <c r="I213" s="124">
        <v>9</v>
      </c>
      <c r="J213" s="124"/>
      <c r="K213" s="118">
        <v>1</v>
      </c>
      <c r="L213" s="120">
        <v>2</v>
      </c>
      <c r="M213" s="120" t="s">
        <v>263</v>
      </c>
      <c r="N213" s="120" t="s">
        <v>254</v>
      </c>
      <c r="O213" s="120">
        <v>600</v>
      </c>
      <c r="P213" s="120">
        <v>1</v>
      </c>
      <c r="Q213" s="120">
        <v>3</v>
      </c>
      <c r="R213" s="120">
        <v>3</v>
      </c>
      <c r="S213" s="122">
        <f>F213/E213</f>
        <v>0.29002320185614849</v>
      </c>
      <c r="T213" s="124">
        <f>O213/E213</f>
        <v>0.46403712296983757</v>
      </c>
      <c r="U213" s="8"/>
      <c r="W213" s="120" t="s">
        <v>151</v>
      </c>
      <c r="X213" s="126">
        <f>R213-Q213</f>
        <v>0</v>
      </c>
    </row>
    <row r="214" spans="1:24" x14ac:dyDescent="0.2">
      <c r="A214" s="159"/>
      <c r="C214" s="121"/>
      <c r="D214" s="121"/>
      <c r="E214" s="127"/>
      <c r="F214" s="127"/>
      <c r="G214" s="127"/>
      <c r="H214" s="121"/>
      <c r="I214" s="125"/>
      <c r="J214" s="125"/>
      <c r="K214" s="119"/>
      <c r="L214" s="121"/>
      <c r="M214" s="121"/>
      <c r="N214" s="121"/>
      <c r="O214" s="121"/>
      <c r="P214" s="121"/>
      <c r="Q214" s="121"/>
      <c r="R214" s="121"/>
      <c r="S214" s="123"/>
      <c r="T214" s="125"/>
      <c r="U214" s="8"/>
      <c r="W214" s="121"/>
      <c r="X214" s="127"/>
    </row>
    <row r="215" spans="1:24" ht="12.75" customHeight="1" x14ac:dyDescent="0.2">
      <c r="A215" s="158" t="s">
        <v>264</v>
      </c>
      <c r="C215" s="120" t="s">
        <v>152</v>
      </c>
      <c r="D215" s="120"/>
      <c r="E215" s="126">
        <v>1286</v>
      </c>
      <c r="F215" s="126">
        <v>375</v>
      </c>
      <c r="G215" s="126" t="s">
        <v>244</v>
      </c>
      <c r="H215" s="120" t="s">
        <v>342</v>
      </c>
      <c r="I215" s="124">
        <v>9</v>
      </c>
      <c r="J215" s="124"/>
      <c r="K215" s="118">
        <v>1</v>
      </c>
      <c r="L215" s="120">
        <v>2</v>
      </c>
      <c r="M215" s="120" t="s">
        <v>263</v>
      </c>
      <c r="N215" s="120" t="s">
        <v>254</v>
      </c>
      <c r="O215" s="120">
        <v>600</v>
      </c>
      <c r="P215" s="120">
        <v>1</v>
      </c>
      <c r="Q215" s="120">
        <v>3</v>
      </c>
      <c r="R215" s="120">
        <v>3</v>
      </c>
      <c r="S215" s="122">
        <f>F215/E215</f>
        <v>0.29160186625194401</v>
      </c>
      <c r="T215" s="124">
        <f>O215/E215</f>
        <v>0.46656298600311041</v>
      </c>
      <c r="U215" s="8"/>
      <c r="W215" s="120" t="s">
        <v>152</v>
      </c>
      <c r="X215" s="126">
        <f>R215-Q215</f>
        <v>0</v>
      </c>
    </row>
    <row r="216" spans="1:24" x14ac:dyDescent="0.2">
      <c r="A216" s="159"/>
      <c r="C216" s="121"/>
      <c r="D216" s="121"/>
      <c r="E216" s="127"/>
      <c r="F216" s="127"/>
      <c r="G216" s="127"/>
      <c r="H216" s="121"/>
      <c r="I216" s="125"/>
      <c r="J216" s="125"/>
      <c r="K216" s="119"/>
      <c r="L216" s="121"/>
      <c r="M216" s="121"/>
      <c r="N216" s="121"/>
      <c r="O216" s="121"/>
      <c r="P216" s="121"/>
      <c r="Q216" s="121"/>
      <c r="R216" s="121"/>
      <c r="S216" s="123"/>
      <c r="T216" s="125"/>
      <c r="U216" s="8"/>
      <c r="W216" s="121"/>
      <c r="X216" s="127"/>
    </row>
    <row r="217" spans="1:24" ht="12.75" customHeight="1" x14ac:dyDescent="0.2">
      <c r="A217" s="158" t="s">
        <v>264</v>
      </c>
      <c r="C217" s="120" t="s">
        <v>153</v>
      </c>
      <c r="D217" s="120"/>
      <c r="E217" s="126">
        <v>1292</v>
      </c>
      <c r="F217" s="126">
        <v>375</v>
      </c>
      <c r="G217" s="126" t="s">
        <v>244</v>
      </c>
      <c r="H217" s="120" t="s">
        <v>342</v>
      </c>
      <c r="I217" s="124">
        <v>9</v>
      </c>
      <c r="J217" s="124"/>
      <c r="K217" s="118">
        <v>1</v>
      </c>
      <c r="L217" s="120">
        <v>2</v>
      </c>
      <c r="M217" s="120" t="s">
        <v>263</v>
      </c>
      <c r="N217" s="120" t="s">
        <v>254</v>
      </c>
      <c r="O217" s="120">
        <v>600</v>
      </c>
      <c r="P217" s="120">
        <v>1</v>
      </c>
      <c r="Q217" s="120">
        <v>3</v>
      </c>
      <c r="R217" s="120">
        <v>3</v>
      </c>
      <c r="S217" s="122">
        <f>F217/E217</f>
        <v>0.29024767801857587</v>
      </c>
      <c r="T217" s="124">
        <f>O217/E217</f>
        <v>0.46439628482972134</v>
      </c>
      <c r="U217" s="8"/>
      <c r="W217" s="120" t="s">
        <v>153</v>
      </c>
      <c r="X217" s="126">
        <f>R217-Q217</f>
        <v>0</v>
      </c>
    </row>
    <row r="218" spans="1:24" x14ac:dyDescent="0.2">
      <c r="A218" s="159"/>
      <c r="C218" s="121"/>
      <c r="D218" s="121"/>
      <c r="E218" s="127"/>
      <c r="F218" s="127"/>
      <c r="G218" s="127"/>
      <c r="H218" s="121"/>
      <c r="I218" s="125"/>
      <c r="J218" s="125"/>
      <c r="K218" s="119"/>
      <c r="L218" s="121"/>
      <c r="M218" s="121"/>
      <c r="N218" s="121"/>
      <c r="O218" s="121"/>
      <c r="P218" s="121"/>
      <c r="Q218" s="121"/>
      <c r="R218" s="121"/>
      <c r="S218" s="123"/>
      <c r="T218" s="125"/>
      <c r="U218" s="8"/>
      <c r="W218" s="121"/>
      <c r="X218" s="127"/>
    </row>
    <row r="219" spans="1:24" ht="12.75" customHeight="1" x14ac:dyDescent="0.2">
      <c r="A219" s="158" t="s">
        <v>264</v>
      </c>
      <c r="C219" s="120" t="s">
        <v>154</v>
      </c>
      <c r="D219" s="120"/>
      <c r="E219" s="126">
        <v>1296</v>
      </c>
      <c r="F219" s="126">
        <v>375</v>
      </c>
      <c r="G219" s="126" t="s">
        <v>244</v>
      </c>
      <c r="H219" s="120" t="s">
        <v>342</v>
      </c>
      <c r="I219" s="124">
        <v>9</v>
      </c>
      <c r="J219" s="124"/>
      <c r="K219" s="118">
        <v>1</v>
      </c>
      <c r="L219" s="120">
        <v>2</v>
      </c>
      <c r="M219" s="120" t="s">
        <v>263</v>
      </c>
      <c r="N219" s="120" t="s">
        <v>254</v>
      </c>
      <c r="O219" s="120">
        <v>600</v>
      </c>
      <c r="P219" s="120">
        <v>1</v>
      </c>
      <c r="Q219" s="120">
        <v>3</v>
      </c>
      <c r="R219" s="120">
        <v>3</v>
      </c>
      <c r="S219" s="122">
        <f>F219/E219</f>
        <v>0.28935185185185186</v>
      </c>
      <c r="T219" s="124">
        <f>O219/E219</f>
        <v>0.46296296296296297</v>
      </c>
      <c r="U219" s="8"/>
      <c r="W219" s="120" t="s">
        <v>154</v>
      </c>
      <c r="X219" s="126">
        <f>R219-Q219</f>
        <v>0</v>
      </c>
    </row>
    <row r="220" spans="1:24" x14ac:dyDescent="0.2">
      <c r="A220" s="159"/>
      <c r="C220" s="121"/>
      <c r="D220" s="121"/>
      <c r="E220" s="127"/>
      <c r="F220" s="127"/>
      <c r="G220" s="127"/>
      <c r="H220" s="121"/>
      <c r="I220" s="125"/>
      <c r="J220" s="125"/>
      <c r="K220" s="119"/>
      <c r="L220" s="121"/>
      <c r="M220" s="121"/>
      <c r="N220" s="121"/>
      <c r="O220" s="121"/>
      <c r="P220" s="121"/>
      <c r="Q220" s="121"/>
      <c r="R220" s="121"/>
      <c r="S220" s="123"/>
      <c r="T220" s="125"/>
      <c r="U220" s="8"/>
      <c r="W220" s="121"/>
      <c r="X220" s="127"/>
    </row>
    <row r="221" spans="1:24" ht="12.75" customHeight="1" x14ac:dyDescent="0.2">
      <c r="A221" s="158" t="s">
        <v>264</v>
      </c>
      <c r="C221" s="120" t="s">
        <v>155</v>
      </c>
      <c r="D221" s="120"/>
      <c r="E221" s="126">
        <v>1302</v>
      </c>
      <c r="F221" s="126">
        <v>375</v>
      </c>
      <c r="G221" s="126" t="s">
        <v>244</v>
      </c>
      <c r="H221" s="120" t="s">
        <v>342</v>
      </c>
      <c r="I221" s="124">
        <v>9</v>
      </c>
      <c r="J221" s="124"/>
      <c r="K221" s="118">
        <v>1</v>
      </c>
      <c r="L221" s="120">
        <v>2</v>
      </c>
      <c r="M221" s="120" t="s">
        <v>263</v>
      </c>
      <c r="N221" s="120" t="s">
        <v>254</v>
      </c>
      <c r="O221" s="120">
        <v>600</v>
      </c>
      <c r="P221" s="120">
        <v>1</v>
      </c>
      <c r="Q221" s="120">
        <v>3</v>
      </c>
      <c r="R221" s="120">
        <v>3</v>
      </c>
      <c r="S221" s="122">
        <f>F221/E221</f>
        <v>0.28801843317972348</v>
      </c>
      <c r="T221" s="124">
        <f>O221/E221</f>
        <v>0.46082949308755761</v>
      </c>
      <c r="U221" s="8"/>
      <c r="W221" s="120" t="s">
        <v>155</v>
      </c>
      <c r="X221" s="126">
        <f>R221-Q221</f>
        <v>0</v>
      </c>
    </row>
    <row r="222" spans="1:24" x14ac:dyDescent="0.2">
      <c r="A222" s="159"/>
      <c r="C222" s="121"/>
      <c r="D222" s="121"/>
      <c r="E222" s="127"/>
      <c r="F222" s="127"/>
      <c r="G222" s="127"/>
      <c r="H222" s="121"/>
      <c r="I222" s="125"/>
      <c r="J222" s="125"/>
      <c r="K222" s="119"/>
      <c r="L222" s="121"/>
      <c r="M222" s="121"/>
      <c r="N222" s="121"/>
      <c r="O222" s="121"/>
      <c r="P222" s="121"/>
      <c r="Q222" s="121"/>
      <c r="R222" s="121"/>
      <c r="S222" s="123"/>
      <c r="T222" s="125"/>
      <c r="U222" s="8"/>
      <c r="W222" s="121"/>
      <c r="X222" s="127"/>
    </row>
    <row r="223" spans="1:24" ht="12.75" customHeight="1" x14ac:dyDescent="0.2">
      <c r="A223" s="158" t="s">
        <v>264</v>
      </c>
      <c r="C223" s="120" t="s">
        <v>156</v>
      </c>
      <c r="D223" s="120"/>
      <c r="E223" s="126">
        <v>1306</v>
      </c>
      <c r="F223" s="126">
        <v>375</v>
      </c>
      <c r="G223" s="126" t="s">
        <v>244</v>
      </c>
      <c r="H223" s="120" t="s">
        <v>342</v>
      </c>
      <c r="I223" s="124">
        <v>9</v>
      </c>
      <c r="J223" s="124"/>
      <c r="K223" s="118">
        <v>1</v>
      </c>
      <c r="L223" s="120">
        <v>2</v>
      </c>
      <c r="M223" s="120" t="s">
        <v>263</v>
      </c>
      <c r="N223" s="120" t="s">
        <v>254</v>
      </c>
      <c r="O223" s="120">
        <v>600</v>
      </c>
      <c r="P223" s="120">
        <v>1</v>
      </c>
      <c r="Q223" s="120">
        <v>3</v>
      </c>
      <c r="R223" s="120">
        <v>3</v>
      </c>
      <c r="S223" s="122">
        <f>F223/E223</f>
        <v>0.28713629402756508</v>
      </c>
      <c r="T223" s="124">
        <f>O223/E223</f>
        <v>0.45941807044410415</v>
      </c>
      <c r="U223" s="8"/>
      <c r="W223" s="120" t="s">
        <v>156</v>
      </c>
      <c r="X223" s="126">
        <f>R223-Q223</f>
        <v>0</v>
      </c>
    </row>
    <row r="224" spans="1:24" x14ac:dyDescent="0.2">
      <c r="A224" s="159"/>
      <c r="C224" s="121"/>
      <c r="D224" s="121"/>
      <c r="E224" s="127"/>
      <c r="F224" s="127"/>
      <c r="G224" s="127"/>
      <c r="H224" s="121"/>
      <c r="I224" s="125"/>
      <c r="J224" s="125"/>
      <c r="K224" s="119"/>
      <c r="L224" s="121"/>
      <c r="M224" s="121"/>
      <c r="N224" s="121"/>
      <c r="O224" s="121"/>
      <c r="P224" s="121"/>
      <c r="Q224" s="121"/>
      <c r="R224" s="121"/>
      <c r="S224" s="123"/>
      <c r="T224" s="125"/>
      <c r="U224" s="8"/>
      <c r="W224" s="121"/>
      <c r="X224" s="127"/>
    </row>
    <row r="225" spans="1:24" ht="12.75" customHeight="1" x14ac:dyDescent="0.2">
      <c r="A225" s="158" t="s">
        <v>264</v>
      </c>
      <c r="C225" s="120" t="s">
        <v>157</v>
      </c>
      <c r="D225" s="120"/>
      <c r="E225" s="126">
        <v>1333</v>
      </c>
      <c r="F225" s="126">
        <v>375</v>
      </c>
      <c r="G225" s="126" t="s">
        <v>244</v>
      </c>
      <c r="H225" s="120" t="s">
        <v>342</v>
      </c>
      <c r="I225" s="124">
        <v>9</v>
      </c>
      <c r="J225" s="124"/>
      <c r="K225" s="118">
        <v>1</v>
      </c>
      <c r="L225" s="120">
        <v>2</v>
      </c>
      <c r="M225" s="120" t="s">
        <v>263</v>
      </c>
      <c r="N225" s="120" t="s">
        <v>254</v>
      </c>
      <c r="O225" s="120">
        <v>600</v>
      </c>
      <c r="P225" s="120">
        <v>1</v>
      </c>
      <c r="Q225" s="120">
        <v>3</v>
      </c>
      <c r="R225" s="120">
        <v>3</v>
      </c>
      <c r="S225" s="122">
        <f>F225/E225</f>
        <v>0.28132033008252061</v>
      </c>
      <c r="T225" s="124">
        <f>O225/E225</f>
        <v>0.45011252813203301</v>
      </c>
      <c r="U225" s="8"/>
      <c r="W225" s="120" t="s">
        <v>157</v>
      </c>
      <c r="X225" s="126">
        <f>R225-Q225</f>
        <v>0</v>
      </c>
    </row>
    <row r="226" spans="1:24" x14ac:dyDescent="0.2">
      <c r="A226" s="159"/>
      <c r="C226" s="121"/>
      <c r="D226" s="121"/>
      <c r="E226" s="127"/>
      <c r="F226" s="127"/>
      <c r="G226" s="127"/>
      <c r="H226" s="121"/>
      <c r="I226" s="125"/>
      <c r="J226" s="125"/>
      <c r="K226" s="119"/>
      <c r="L226" s="121"/>
      <c r="M226" s="121"/>
      <c r="N226" s="121"/>
      <c r="O226" s="121"/>
      <c r="P226" s="121"/>
      <c r="Q226" s="121"/>
      <c r="R226" s="121"/>
      <c r="S226" s="123"/>
      <c r="T226" s="125"/>
      <c r="U226" s="8"/>
      <c r="W226" s="121"/>
      <c r="X226" s="127"/>
    </row>
    <row r="227" spans="1:24" ht="12.75" customHeight="1" x14ac:dyDescent="0.2">
      <c r="A227" s="158" t="s">
        <v>264</v>
      </c>
      <c r="C227" s="120" t="s">
        <v>158</v>
      </c>
      <c r="D227" s="120"/>
      <c r="E227" s="126">
        <v>1289</v>
      </c>
      <c r="F227" s="126">
        <v>375</v>
      </c>
      <c r="G227" s="126" t="s">
        <v>244</v>
      </c>
      <c r="H227" s="120" t="s">
        <v>342</v>
      </c>
      <c r="I227" s="124">
        <v>9</v>
      </c>
      <c r="J227" s="124"/>
      <c r="K227" s="118">
        <v>1</v>
      </c>
      <c r="L227" s="120">
        <v>2</v>
      </c>
      <c r="M227" s="120" t="s">
        <v>263</v>
      </c>
      <c r="N227" s="120" t="s">
        <v>254</v>
      </c>
      <c r="O227" s="120">
        <v>600</v>
      </c>
      <c r="P227" s="120">
        <v>1</v>
      </c>
      <c r="Q227" s="120">
        <v>3</v>
      </c>
      <c r="R227" s="120">
        <v>3</v>
      </c>
      <c r="S227" s="122">
        <f>F227/E227</f>
        <v>0.29092319627618307</v>
      </c>
      <c r="T227" s="124">
        <f>O227/E227</f>
        <v>0.46547711404189296</v>
      </c>
      <c r="U227" s="8"/>
      <c r="W227" s="120" t="s">
        <v>158</v>
      </c>
      <c r="X227" s="126">
        <f>R227-Q227</f>
        <v>0</v>
      </c>
    </row>
    <row r="228" spans="1:24" x14ac:dyDescent="0.2">
      <c r="A228" s="159"/>
      <c r="C228" s="121"/>
      <c r="D228" s="121"/>
      <c r="E228" s="127"/>
      <c r="F228" s="127"/>
      <c r="G228" s="127"/>
      <c r="H228" s="121"/>
      <c r="I228" s="125"/>
      <c r="J228" s="125"/>
      <c r="K228" s="119"/>
      <c r="L228" s="121"/>
      <c r="M228" s="121"/>
      <c r="N228" s="121"/>
      <c r="O228" s="121"/>
      <c r="P228" s="121"/>
      <c r="Q228" s="121"/>
      <c r="R228" s="121"/>
      <c r="S228" s="123"/>
      <c r="T228" s="125"/>
      <c r="U228" s="8"/>
      <c r="W228" s="121"/>
      <c r="X228" s="127"/>
    </row>
    <row r="229" spans="1:24" ht="12.75" customHeight="1" x14ac:dyDescent="0.2">
      <c r="A229" s="158" t="s">
        <v>264</v>
      </c>
      <c r="C229" s="120" t="s">
        <v>159</v>
      </c>
      <c r="D229" s="120"/>
      <c r="E229" s="126">
        <v>1323</v>
      </c>
      <c r="F229" s="126">
        <v>375</v>
      </c>
      <c r="G229" s="126" t="s">
        <v>244</v>
      </c>
      <c r="H229" s="120" t="s">
        <v>342</v>
      </c>
      <c r="I229" s="124">
        <v>9</v>
      </c>
      <c r="J229" s="124"/>
      <c r="K229" s="118">
        <v>1</v>
      </c>
      <c r="L229" s="120">
        <v>2</v>
      </c>
      <c r="M229" s="120" t="s">
        <v>263</v>
      </c>
      <c r="N229" s="120" t="s">
        <v>254</v>
      </c>
      <c r="O229" s="120">
        <v>600</v>
      </c>
      <c r="P229" s="120">
        <v>1</v>
      </c>
      <c r="Q229" s="120">
        <v>3</v>
      </c>
      <c r="R229" s="120">
        <v>3</v>
      </c>
      <c r="S229" s="122">
        <f>F229/E229</f>
        <v>0.28344671201814059</v>
      </c>
      <c r="T229" s="124">
        <f>O229/E229</f>
        <v>0.45351473922902497</v>
      </c>
      <c r="U229" s="8"/>
      <c r="W229" s="120" t="s">
        <v>159</v>
      </c>
      <c r="X229" s="126">
        <f>R229-Q229</f>
        <v>0</v>
      </c>
    </row>
    <row r="230" spans="1:24" x14ac:dyDescent="0.2">
      <c r="A230" s="159"/>
      <c r="C230" s="121"/>
      <c r="D230" s="121"/>
      <c r="E230" s="127"/>
      <c r="F230" s="127"/>
      <c r="G230" s="127"/>
      <c r="H230" s="121"/>
      <c r="I230" s="125"/>
      <c r="J230" s="125"/>
      <c r="K230" s="119"/>
      <c r="L230" s="121"/>
      <c r="M230" s="121"/>
      <c r="N230" s="121"/>
      <c r="O230" s="121"/>
      <c r="P230" s="121"/>
      <c r="Q230" s="121"/>
      <c r="R230" s="121"/>
      <c r="S230" s="123"/>
      <c r="T230" s="125"/>
      <c r="U230" s="8"/>
      <c r="W230" s="121"/>
      <c r="X230" s="127"/>
    </row>
    <row r="231" spans="1:24" ht="12.75" customHeight="1" x14ac:dyDescent="0.2">
      <c r="A231" s="158" t="s">
        <v>264</v>
      </c>
      <c r="C231" s="120" t="s">
        <v>160</v>
      </c>
      <c r="D231" s="120"/>
      <c r="E231" s="126">
        <v>1344</v>
      </c>
      <c r="F231" s="126">
        <v>375</v>
      </c>
      <c r="G231" s="126" t="s">
        <v>244</v>
      </c>
      <c r="H231" s="120" t="s">
        <v>342</v>
      </c>
      <c r="I231" s="124">
        <v>9</v>
      </c>
      <c r="J231" s="124"/>
      <c r="K231" s="118">
        <v>1</v>
      </c>
      <c r="L231" s="120">
        <v>2</v>
      </c>
      <c r="M231" s="120" t="s">
        <v>263</v>
      </c>
      <c r="N231" s="120" t="s">
        <v>254</v>
      </c>
      <c r="O231" s="120">
        <v>600</v>
      </c>
      <c r="P231" s="120">
        <v>1</v>
      </c>
      <c r="Q231" s="120">
        <v>3</v>
      </c>
      <c r="R231" s="120">
        <v>3</v>
      </c>
      <c r="S231" s="122">
        <f>F231/E231</f>
        <v>0.27901785714285715</v>
      </c>
      <c r="T231" s="124">
        <f>O231/E231</f>
        <v>0.44642857142857145</v>
      </c>
      <c r="U231" s="8"/>
      <c r="W231" s="120" t="s">
        <v>160</v>
      </c>
      <c r="X231" s="126">
        <f>R231-Q231</f>
        <v>0</v>
      </c>
    </row>
    <row r="232" spans="1:24" x14ac:dyDescent="0.2">
      <c r="A232" s="159"/>
      <c r="C232" s="121"/>
      <c r="D232" s="121"/>
      <c r="E232" s="127"/>
      <c r="F232" s="127"/>
      <c r="G232" s="127"/>
      <c r="H232" s="121"/>
      <c r="I232" s="125"/>
      <c r="J232" s="125"/>
      <c r="K232" s="119"/>
      <c r="L232" s="121"/>
      <c r="M232" s="121"/>
      <c r="N232" s="121"/>
      <c r="O232" s="121"/>
      <c r="P232" s="121"/>
      <c r="Q232" s="121"/>
      <c r="R232" s="121"/>
      <c r="S232" s="123"/>
      <c r="T232" s="125"/>
      <c r="U232" s="8"/>
      <c r="W232" s="121"/>
      <c r="X232" s="127"/>
    </row>
    <row r="233" spans="1:24" ht="12.75" customHeight="1" x14ac:dyDescent="0.2">
      <c r="A233" s="158" t="s">
        <v>264</v>
      </c>
      <c r="C233" s="120" t="s">
        <v>161</v>
      </c>
      <c r="D233" s="120"/>
      <c r="E233" s="126">
        <v>1374</v>
      </c>
      <c r="F233" s="126">
        <v>375</v>
      </c>
      <c r="G233" s="126" t="s">
        <v>244</v>
      </c>
      <c r="H233" s="120" t="s">
        <v>342</v>
      </c>
      <c r="I233" s="124">
        <v>9</v>
      </c>
      <c r="J233" s="124"/>
      <c r="K233" s="118">
        <v>1</v>
      </c>
      <c r="L233" s="120">
        <v>2</v>
      </c>
      <c r="M233" s="120" t="s">
        <v>263</v>
      </c>
      <c r="N233" s="120" t="s">
        <v>254</v>
      </c>
      <c r="O233" s="120">
        <v>600</v>
      </c>
      <c r="P233" s="120">
        <v>1</v>
      </c>
      <c r="Q233" s="120">
        <v>3</v>
      </c>
      <c r="R233" s="120">
        <v>3</v>
      </c>
      <c r="S233" s="122">
        <f>F233/E233</f>
        <v>0.27292576419213976</v>
      </c>
      <c r="T233" s="124">
        <f>O233/E233</f>
        <v>0.4366812227074236</v>
      </c>
      <c r="U233" s="8"/>
      <c r="W233" s="120" t="s">
        <v>161</v>
      </c>
      <c r="X233" s="126">
        <f>R233-Q233</f>
        <v>0</v>
      </c>
    </row>
    <row r="234" spans="1:24" x14ac:dyDescent="0.2">
      <c r="A234" s="159"/>
      <c r="C234" s="121"/>
      <c r="D234" s="121"/>
      <c r="E234" s="127"/>
      <c r="F234" s="127"/>
      <c r="G234" s="127"/>
      <c r="H234" s="121"/>
      <c r="I234" s="125"/>
      <c r="J234" s="125"/>
      <c r="K234" s="119"/>
      <c r="L234" s="121"/>
      <c r="M234" s="121"/>
      <c r="N234" s="121"/>
      <c r="O234" s="121"/>
      <c r="P234" s="121"/>
      <c r="Q234" s="121"/>
      <c r="R234" s="121"/>
      <c r="S234" s="123"/>
      <c r="T234" s="125"/>
      <c r="U234" s="8"/>
      <c r="W234" s="121"/>
      <c r="X234" s="127"/>
    </row>
    <row r="235" spans="1:24" ht="12.75" customHeight="1" x14ac:dyDescent="0.2">
      <c r="A235" s="158" t="s">
        <v>264</v>
      </c>
      <c r="C235" s="120" t="s">
        <v>162</v>
      </c>
      <c r="D235" s="120"/>
      <c r="E235" s="126">
        <v>1380</v>
      </c>
      <c r="F235" s="126">
        <v>375</v>
      </c>
      <c r="G235" s="126" t="s">
        <v>244</v>
      </c>
      <c r="H235" s="120" t="s">
        <v>342</v>
      </c>
      <c r="I235" s="124">
        <v>9</v>
      </c>
      <c r="J235" s="124"/>
      <c r="K235" s="118">
        <v>1</v>
      </c>
      <c r="L235" s="120">
        <v>2</v>
      </c>
      <c r="M235" s="120" t="s">
        <v>263</v>
      </c>
      <c r="N235" s="120" t="s">
        <v>254</v>
      </c>
      <c r="O235" s="120">
        <v>600</v>
      </c>
      <c r="P235" s="120">
        <v>1</v>
      </c>
      <c r="Q235" s="120">
        <v>3</v>
      </c>
      <c r="R235" s="120">
        <v>3</v>
      </c>
      <c r="S235" s="122">
        <f>F235/E235</f>
        <v>0.27173913043478259</v>
      </c>
      <c r="T235" s="124">
        <f>O235/E235</f>
        <v>0.43478260869565216</v>
      </c>
      <c r="U235" s="8"/>
      <c r="W235" s="120" t="s">
        <v>162</v>
      </c>
      <c r="X235" s="126">
        <f>R235-Q235</f>
        <v>0</v>
      </c>
    </row>
    <row r="236" spans="1:24" x14ac:dyDescent="0.2">
      <c r="A236" s="159"/>
      <c r="C236" s="121"/>
      <c r="D236" s="121"/>
      <c r="E236" s="127"/>
      <c r="F236" s="127"/>
      <c r="G236" s="127"/>
      <c r="H236" s="121"/>
      <c r="I236" s="125"/>
      <c r="J236" s="125"/>
      <c r="K236" s="119"/>
      <c r="L236" s="121"/>
      <c r="M236" s="121"/>
      <c r="N236" s="121"/>
      <c r="O236" s="121"/>
      <c r="P236" s="121"/>
      <c r="Q236" s="121"/>
      <c r="R236" s="121"/>
      <c r="S236" s="123"/>
      <c r="T236" s="125"/>
      <c r="U236" s="8"/>
      <c r="W236" s="121"/>
      <c r="X236" s="127"/>
    </row>
    <row r="237" spans="1:24" ht="12.75" customHeight="1" x14ac:dyDescent="0.2">
      <c r="A237" s="158" t="s">
        <v>264</v>
      </c>
      <c r="C237" s="120" t="s">
        <v>163</v>
      </c>
      <c r="D237" s="120"/>
      <c r="E237" s="126">
        <v>1446</v>
      </c>
      <c r="F237" s="126">
        <v>375</v>
      </c>
      <c r="G237" s="126" t="s">
        <v>244</v>
      </c>
      <c r="H237" s="120" t="s">
        <v>342</v>
      </c>
      <c r="I237" s="124">
        <v>9</v>
      </c>
      <c r="J237" s="124"/>
      <c r="K237" s="118">
        <v>1</v>
      </c>
      <c r="L237" s="120">
        <v>2</v>
      </c>
      <c r="M237" s="120" t="s">
        <v>263</v>
      </c>
      <c r="N237" s="120" t="s">
        <v>254</v>
      </c>
      <c r="O237" s="120">
        <v>600</v>
      </c>
      <c r="P237" s="120">
        <v>1</v>
      </c>
      <c r="Q237" s="120">
        <v>3</v>
      </c>
      <c r="R237" s="120">
        <v>3</v>
      </c>
      <c r="S237" s="122">
        <f>F237/E237</f>
        <v>0.25933609958506226</v>
      </c>
      <c r="T237" s="124">
        <f>O237/E237</f>
        <v>0.41493775933609961</v>
      </c>
      <c r="U237" s="8"/>
      <c r="W237" s="120" t="s">
        <v>163</v>
      </c>
      <c r="X237" s="126">
        <f>R237-Q237</f>
        <v>0</v>
      </c>
    </row>
    <row r="238" spans="1:24" x14ac:dyDescent="0.2">
      <c r="A238" s="159"/>
      <c r="C238" s="121"/>
      <c r="D238" s="121"/>
      <c r="E238" s="127"/>
      <c r="F238" s="127"/>
      <c r="G238" s="127"/>
      <c r="H238" s="121"/>
      <c r="I238" s="125"/>
      <c r="J238" s="125"/>
      <c r="K238" s="119"/>
      <c r="L238" s="121"/>
      <c r="M238" s="121"/>
      <c r="N238" s="121"/>
      <c r="O238" s="121"/>
      <c r="P238" s="121"/>
      <c r="Q238" s="121"/>
      <c r="R238" s="121"/>
      <c r="S238" s="123"/>
      <c r="T238" s="125"/>
      <c r="U238" s="8"/>
      <c r="W238" s="121"/>
      <c r="X238" s="127"/>
    </row>
    <row r="239" spans="1:24" ht="12.75" customHeight="1" x14ac:dyDescent="0.2">
      <c r="A239" s="158" t="s">
        <v>264</v>
      </c>
      <c r="C239" s="120" t="s">
        <v>164</v>
      </c>
      <c r="D239" s="120"/>
      <c r="E239" s="126">
        <v>1436</v>
      </c>
      <c r="F239" s="126">
        <v>375</v>
      </c>
      <c r="G239" s="126" t="s">
        <v>244</v>
      </c>
      <c r="H239" s="120" t="s">
        <v>342</v>
      </c>
      <c r="I239" s="124">
        <v>9</v>
      </c>
      <c r="J239" s="124"/>
      <c r="K239" s="118">
        <v>1</v>
      </c>
      <c r="L239" s="120">
        <v>2</v>
      </c>
      <c r="M239" s="120" t="s">
        <v>263</v>
      </c>
      <c r="N239" s="120" t="s">
        <v>254</v>
      </c>
      <c r="O239" s="120">
        <v>600</v>
      </c>
      <c r="P239" s="120">
        <v>1</v>
      </c>
      <c r="Q239" s="120">
        <v>3</v>
      </c>
      <c r="R239" s="120">
        <v>3</v>
      </c>
      <c r="S239" s="122">
        <f>F239/E239</f>
        <v>0.26114206128133705</v>
      </c>
      <c r="T239" s="124">
        <f>O239/E239</f>
        <v>0.4178272980501393</v>
      </c>
      <c r="U239" s="8"/>
      <c r="W239" s="120" t="s">
        <v>164</v>
      </c>
      <c r="X239" s="126">
        <f>R239-Q239</f>
        <v>0</v>
      </c>
    </row>
    <row r="240" spans="1:24" x14ac:dyDescent="0.2">
      <c r="A240" s="159"/>
      <c r="C240" s="121"/>
      <c r="D240" s="121"/>
      <c r="E240" s="127"/>
      <c r="F240" s="127"/>
      <c r="G240" s="127"/>
      <c r="H240" s="121"/>
      <c r="I240" s="125"/>
      <c r="J240" s="125"/>
      <c r="K240" s="119"/>
      <c r="L240" s="121"/>
      <c r="M240" s="121"/>
      <c r="N240" s="121"/>
      <c r="O240" s="121"/>
      <c r="P240" s="121"/>
      <c r="Q240" s="121"/>
      <c r="R240" s="121"/>
      <c r="S240" s="123"/>
      <c r="T240" s="125"/>
      <c r="U240" s="8"/>
      <c r="W240" s="121"/>
      <c r="X240" s="127"/>
    </row>
    <row r="241" spans="1:24" ht="12.75" customHeight="1" x14ac:dyDescent="0.2">
      <c r="A241" s="158" t="s">
        <v>264</v>
      </c>
      <c r="C241" s="120" t="s">
        <v>165</v>
      </c>
      <c r="D241" s="120"/>
      <c r="E241" s="126">
        <v>1426</v>
      </c>
      <c r="F241" s="126">
        <v>375</v>
      </c>
      <c r="G241" s="126" t="s">
        <v>244</v>
      </c>
      <c r="H241" s="120" t="s">
        <v>342</v>
      </c>
      <c r="I241" s="124">
        <v>9</v>
      </c>
      <c r="J241" s="124"/>
      <c r="K241" s="118">
        <v>1</v>
      </c>
      <c r="L241" s="120">
        <v>2</v>
      </c>
      <c r="M241" s="120" t="s">
        <v>263</v>
      </c>
      <c r="N241" s="120" t="s">
        <v>254</v>
      </c>
      <c r="O241" s="120">
        <v>600</v>
      </c>
      <c r="P241" s="120">
        <v>1</v>
      </c>
      <c r="Q241" s="120">
        <v>3</v>
      </c>
      <c r="R241" s="120">
        <v>3</v>
      </c>
      <c r="S241" s="122">
        <f>F241/E241</f>
        <v>0.26297335203366057</v>
      </c>
      <c r="T241" s="124">
        <f>O241/E241</f>
        <v>0.42075736325385693</v>
      </c>
      <c r="U241" s="8"/>
      <c r="W241" s="120" t="s">
        <v>165</v>
      </c>
      <c r="X241" s="126">
        <f>R241-Q241</f>
        <v>0</v>
      </c>
    </row>
    <row r="242" spans="1:24" x14ac:dyDescent="0.2">
      <c r="A242" s="159"/>
      <c r="C242" s="121"/>
      <c r="D242" s="121"/>
      <c r="E242" s="127"/>
      <c r="F242" s="127"/>
      <c r="G242" s="127"/>
      <c r="H242" s="121"/>
      <c r="I242" s="125"/>
      <c r="J242" s="125"/>
      <c r="K242" s="119"/>
      <c r="L242" s="121"/>
      <c r="M242" s="121"/>
      <c r="N242" s="121"/>
      <c r="O242" s="121"/>
      <c r="P242" s="121"/>
      <c r="Q242" s="121"/>
      <c r="R242" s="121"/>
      <c r="S242" s="123"/>
      <c r="T242" s="125"/>
      <c r="U242" s="8"/>
      <c r="W242" s="121"/>
      <c r="X242" s="127"/>
    </row>
    <row r="243" spans="1:24" ht="12.75" customHeight="1" x14ac:dyDescent="0.2">
      <c r="A243" s="158" t="s">
        <v>264</v>
      </c>
      <c r="C243" s="120" t="s">
        <v>166</v>
      </c>
      <c r="D243" s="120"/>
      <c r="E243" s="126">
        <v>1294</v>
      </c>
      <c r="F243" s="126">
        <v>375</v>
      </c>
      <c r="G243" s="126" t="s">
        <v>244</v>
      </c>
      <c r="H243" s="120" t="s">
        <v>342</v>
      </c>
      <c r="I243" s="124">
        <v>9</v>
      </c>
      <c r="J243" s="124"/>
      <c r="K243" s="118">
        <v>1</v>
      </c>
      <c r="L243" s="120">
        <v>2</v>
      </c>
      <c r="M243" s="120" t="s">
        <v>263</v>
      </c>
      <c r="N243" s="120" t="s">
        <v>254</v>
      </c>
      <c r="O243" s="120">
        <v>600</v>
      </c>
      <c r="P243" s="120">
        <v>1</v>
      </c>
      <c r="Q243" s="120">
        <v>3</v>
      </c>
      <c r="R243" s="120">
        <v>3</v>
      </c>
      <c r="S243" s="122">
        <f>F243/E243</f>
        <v>0.28979907264296756</v>
      </c>
      <c r="T243" s="124">
        <f>O243/E243</f>
        <v>0.46367851622874806</v>
      </c>
      <c r="U243" s="8"/>
      <c r="W243" s="120" t="s">
        <v>166</v>
      </c>
      <c r="X243" s="126">
        <f>R243-Q243</f>
        <v>0</v>
      </c>
    </row>
    <row r="244" spans="1:24" x14ac:dyDescent="0.2">
      <c r="A244" s="159"/>
      <c r="C244" s="121"/>
      <c r="D244" s="121"/>
      <c r="E244" s="127"/>
      <c r="F244" s="127"/>
      <c r="G244" s="127"/>
      <c r="H244" s="121"/>
      <c r="I244" s="125"/>
      <c r="J244" s="125"/>
      <c r="K244" s="119"/>
      <c r="L244" s="121"/>
      <c r="M244" s="121"/>
      <c r="N244" s="121"/>
      <c r="O244" s="121"/>
      <c r="P244" s="121"/>
      <c r="Q244" s="121"/>
      <c r="R244" s="121"/>
      <c r="S244" s="123"/>
      <c r="T244" s="125"/>
      <c r="U244" s="8"/>
      <c r="W244" s="121"/>
      <c r="X244" s="127"/>
    </row>
    <row r="245" spans="1:24" ht="12.75" customHeight="1" x14ac:dyDescent="0.2">
      <c r="A245" s="158" t="s">
        <v>264</v>
      </c>
      <c r="C245" s="120" t="s">
        <v>167</v>
      </c>
      <c r="D245" s="120"/>
      <c r="E245" s="126">
        <v>1327</v>
      </c>
      <c r="F245" s="126">
        <v>375</v>
      </c>
      <c r="G245" s="126" t="s">
        <v>244</v>
      </c>
      <c r="H245" s="120" t="s">
        <v>342</v>
      </c>
      <c r="I245" s="124">
        <v>9</v>
      </c>
      <c r="J245" s="124"/>
      <c r="K245" s="118">
        <v>1</v>
      </c>
      <c r="L245" s="120">
        <v>2</v>
      </c>
      <c r="M245" s="120" t="s">
        <v>263</v>
      </c>
      <c r="N245" s="120" t="s">
        <v>254</v>
      </c>
      <c r="O245" s="120">
        <v>600</v>
      </c>
      <c r="P245" s="120">
        <v>1</v>
      </c>
      <c r="Q245" s="120">
        <v>3</v>
      </c>
      <c r="R245" s="120">
        <v>3</v>
      </c>
      <c r="S245" s="122">
        <f>F245/E245</f>
        <v>0.2825923134890731</v>
      </c>
      <c r="T245" s="124">
        <f>O245/E245</f>
        <v>0.45214770158251694</v>
      </c>
      <c r="U245" s="8"/>
      <c r="W245" s="120" t="s">
        <v>167</v>
      </c>
      <c r="X245" s="126">
        <f>R245-Q245</f>
        <v>0</v>
      </c>
    </row>
    <row r="246" spans="1:24" x14ac:dyDescent="0.2">
      <c r="A246" s="159"/>
      <c r="C246" s="121"/>
      <c r="D246" s="121"/>
      <c r="E246" s="127"/>
      <c r="F246" s="127"/>
      <c r="G246" s="127"/>
      <c r="H246" s="121"/>
      <c r="I246" s="125"/>
      <c r="J246" s="125"/>
      <c r="K246" s="119"/>
      <c r="L246" s="121"/>
      <c r="M246" s="121"/>
      <c r="N246" s="121"/>
      <c r="O246" s="121"/>
      <c r="P246" s="121"/>
      <c r="Q246" s="121"/>
      <c r="R246" s="121"/>
      <c r="S246" s="123"/>
      <c r="T246" s="125"/>
      <c r="U246" s="8"/>
      <c r="W246" s="121"/>
      <c r="X246" s="127"/>
    </row>
    <row r="247" spans="1:24" ht="12.75" customHeight="1" x14ac:dyDescent="0.2">
      <c r="A247" s="158" t="s">
        <v>264</v>
      </c>
      <c r="C247" s="120" t="s">
        <v>168</v>
      </c>
      <c r="D247" s="120"/>
      <c r="E247" s="126">
        <v>1373</v>
      </c>
      <c r="F247" s="126">
        <v>375</v>
      </c>
      <c r="G247" s="126" t="s">
        <v>244</v>
      </c>
      <c r="H247" s="120" t="s">
        <v>342</v>
      </c>
      <c r="I247" s="124">
        <v>9</v>
      </c>
      <c r="J247" s="124"/>
      <c r="K247" s="118">
        <v>1</v>
      </c>
      <c r="L247" s="120">
        <v>2</v>
      </c>
      <c r="M247" s="120" t="s">
        <v>263</v>
      </c>
      <c r="N247" s="120" t="s">
        <v>254</v>
      </c>
      <c r="O247" s="120">
        <v>600</v>
      </c>
      <c r="P247" s="120">
        <v>1</v>
      </c>
      <c r="Q247" s="120">
        <v>3</v>
      </c>
      <c r="R247" s="120">
        <v>3</v>
      </c>
      <c r="S247" s="122">
        <f>F247/E247</f>
        <v>0.27312454479242537</v>
      </c>
      <c r="T247" s="124">
        <f>O247/E247</f>
        <v>0.43699927166788055</v>
      </c>
      <c r="U247" s="8"/>
      <c r="W247" s="120" t="s">
        <v>168</v>
      </c>
      <c r="X247" s="126">
        <f>R247-Q247</f>
        <v>0</v>
      </c>
    </row>
    <row r="248" spans="1:24" x14ac:dyDescent="0.2">
      <c r="A248" s="159"/>
      <c r="C248" s="121"/>
      <c r="D248" s="121"/>
      <c r="E248" s="127"/>
      <c r="F248" s="127"/>
      <c r="G248" s="127"/>
      <c r="H248" s="121"/>
      <c r="I248" s="125"/>
      <c r="J248" s="125"/>
      <c r="K248" s="119"/>
      <c r="L248" s="121"/>
      <c r="M248" s="121"/>
      <c r="N248" s="121"/>
      <c r="O248" s="121"/>
      <c r="P248" s="121"/>
      <c r="Q248" s="121"/>
      <c r="R248" s="121"/>
      <c r="S248" s="123"/>
      <c r="T248" s="125"/>
      <c r="U248" s="8"/>
      <c r="W248" s="121"/>
      <c r="X248" s="127"/>
    </row>
    <row r="249" spans="1:24" ht="12.75" customHeight="1" x14ac:dyDescent="0.2">
      <c r="A249" s="158" t="s">
        <v>264</v>
      </c>
      <c r="C249" s="120" t="s">
        <v>169</v>
      </c>
      <c r="D249" s="120"/>
      <c r="E249" s="126">
        <v>1473</v>
      </c>
      <c r="F249" s="126">
        <v>375</v>
      </c>
      <c r="G249" s="126" t="s">
        <v>244</v>
      </c>
      <c r="H249" s="120" t="s">
        <v>342</v>
      </c>
      <c r="I249" s="124">
        <v>9</v>
      </c>
      <c r="J249" s="124"/>
      <c r="K249" s="118">
        <v>1</v>
      </c>
      <c r="L249" s="120">
        <v>2</v>
      </c>
      <c r="M249" s="120" t="s">
        <v>263</v>
      </c>
      <c r="N249" s="120" t="s">
        <v>254</v>
      </c>
      <c r="O249" s="120">
        <v>600</v>
      </c>
      <c r="P249" s="120">
        <v>1</v>
      </c>
      <c r="Q249" s="120">
        <v>3</v>
      </c>
      <c r="R249" s="120">
        <v>3</v>
      </c>
      <c r="S249" s="122">
        <f>F249/E249</f>
        <v>0.25458248472505091</v>
      </c>
      <c r="T249" s="124">
        <f>O249/E249</f>
        <v>0.40733197556008149</v>
      </c>
      <c r="U249" s="8"/>
      <c r="W249" s="120" t="s">
        <v>169</v>
      </c>
      <c r="X249" s="126">
        <f>R249-Q249</f>
        <v>0</v>
      </c>
    </row>
    <row r="250" spans="1:24" x14ac:dyDescent="0.2">
      <c r="A250" s="159"/>
      <c r="C250" s="121"/>
      <c r="D250" s="121"/>
      <c r="E250" s="127"/>
      <c r="F250" s="127"/>
      <c r="G250" s="127"/>
      <c r="H250" s="121"/>
      <c r="I250" s="125"/>
      <c r="J250" s="125"/>
      <c r="K250" s="119"/>
      <c r="L250" s="121"/>
      <c r="M250" s="121"/>
      <c r="N250" s="121"/>
      <c r="O250" s="121"/>
      <c r="P250" s="121"/>
      <c r="Q250" s="121"/>
      <c r="R250" s="121"/>
      <c r="S250" s="123"/>
      <c r="T250" s="125"/>
      <c r="U250" s="8"/>
      <c r="W250" s="121"/>
      <c r="X250" s="127"/>
    </row>
    <row r="251" spans="1:24" ht="12.75" customHeight="1" x14ac:dyDescent="0.2">
      <c r="A251" s="158" t="s">
        <v>264</v>
      </c>
      <c r="C251" s="120" t="s">
        <v>170</v>
      </c>
      <c r="D251" s="120"/>
      <c r="E251" s="126">
        <v>1519</v>
      </c>
      <c r="F251" s="126">
        <v>375</v>
      </c>
      <c r="G251" s="126" t="s">
        <v>244</v>
      </c>
      <c r="H251" s="120" t="s">
        <v>342</v>
      </c>
      <c r="I251" s="124">
        <v>9</v>
      </c>
      <c r="J251" s="124"/>
      <c r="K251" s="118">
        <v>1</v>
      </c>
      <c r="L251" s="120">
        <v>2</v>
      </c>
      <c r="M251" s="120" t="s">
        <v>263</v>
      </c>
      <c r="N251" s="120" t="s">
        <v>254</v>
      </c>
      <c r="O251" s="120">
        <v>600</v>
      </c>
      <c r="P251" s="120">
        <v>1</v>
      </c>
      <c r="Q251" s="120">
        <v>3</v>
      </c>
      <c r="R251" s="120">
        <v>3</v>
      </c>
      <c r="S251" s="122">
        <f>F251/E251</f>
        <v>0.2468729427254773</v>
      </c>
      <c r="T251" s="124">
        <f>O251/E251</f>
        <v>0.39499670836076367</v>
      </c>
      <c r="U251" s="8"/>
      <c r="W251" s="120" t="s">
        <v>170</v>
      </c>
      <c r="X251" s="126">
        <f>R251-Q251</f>
        <v>0</v>
      </c>
    </row>
    <row r="252" spans="1:24" x14ac:dyDescent="0.2">
      <c r="A252" s="159"/>
      <c r="C252" s="121"/>
      <c r="D252" s="121"/>
      <c r="E252" s="127"/>
      <c r="F252" s="127"/>
      <c r="G252" s="127"/>
      <c r="H252" s="121"/>
      <c r="I252" s="125"/>
      <c r="J252" s="125"/>
      <c r="K252" s="119"/>
      <c r="L252" s="121"/>
      <c r="M252" s="121"/>
      <c r="N252" s="121"/>
      <c r="O252" s="121"/>
      <c r="P252" s="121"/>
      <c r="Q252" s="121"/>
      <c r="R252" s="121"/>
      <c r="S252" s="123"/>
      <c r="T252" s="125"/>
      <c r="U252" s="8"/>
      <c r="W252" s="121"/>
      <c r="X252" s="127"/>
    </row>
    <row r="253" spans="1:24" ht="12.75" customHeight="1" x14ac:dyDescent="0.2">
      <c r="A253" s="158" t="s">
        <v>264</v>
      </c>
      <c r="C253" s="120" t="s">
        <v>171</v>
      </c>
      <c r="D253" s="120"/>
      <c r="E253" s="126">
        <v>1521</v>
      </c>
      <c r="F253" s="126">
        <v>375</v>
      </c>
      <c r="G253" s="126" t="s">
        <v>244</v>
      </c>
      <c r="H253" s="120" t="s">
        <v>342</v>
      </c>
      <c r="I253" s="124">
        <v>9</v>
      </c>
      <c r="J253" s="124"/>
      <c r="K253" s="118">
        <v>1</v>
      </c>
      <c r="L253" s="120">
        <v>2</v>
      </c>
      <c r="M253" s="120" t="s">
        <v>263</v>
      </c>
      <c r="N253" s="120" t="s">
        <v>254</v>
      </c>
      <c r="O253" s="120">
        <v>600</v>
      </c>
      <c r="P253" s="120">
        <v>1</v>
      </c>
      <c r="Q253" s="120">
        <v>3</v>
      </c>
      <c r="R253" s="120">
        <v>3</v>
      </c>
      <c r="S253" s="122">
        <f>F253/E253</f>
        <v>0.2465483234714004</v>
      </c>
      <c r="T253" s="124">
        <f>O253/E253</f>
        <v>0.39447731755424065</v>
      </c>
      <c r="U253" s="8"/>
      <c r="W253" s="120" t="s">
        <v>171</v>
      </c>
      <c r="X253" s="126">
        <f>R253-Q253</f>
        <v>0</v>
      </c>
    </row>
    <row r="254" spans="1:24" x14ac:dyDescent="0.2">
      <c r="A254" s="159"/>
      <c r="C254" s="121"/>
      <c r="D254" s="121"/>
      <c r="E254" s="127"/>
      <c r="F254" s="127"/>
      <c r="G254" s="127"/>
      <c r="H254" s="121"/>
      <c r="I254" s="125"/>
      <c r="J254" s="125"/>
      <c r="K254" s="119"/>
      <c r="L254" s="121"/>
      <c r="M254" s="121"/>
      <c r="N254" s="121"/>
      <c r="O254" s="121"/>
      <c r="P254" s="121"/>
      <c r="Q254" s="121"/>
      <c r="R254" s="121"/>
      <c r="S254" s="123"/>
      <c r="T254" s="125"/>
      <c r="U254" s="8"/>
      <c r="W254" s="121"/>
      <c r="X254" s="127"/>
    </row>
    <row r="255" spans="1:24" ht="12.75" customHeight="1" x14ac:dyDescent="0.2">
      <c r="A255" s="158" t="s">
        <v>264</v>
      </c>
      <c r="C255" s="120" t="s">
        <v>172</v>
      </c>
      <c r="D255" s="120"/>
      <c r="E255" s="126">
        <v>1571</v>
      </c>
      <c r="F255" s="126">
        <v>375</v>
      </c>
      <c r="G255" s="126" t="s">
        <v>244</v>
      </c>
      <c r="H255" s="120" t="s">
        <v>342</v>
      </c>
      <c r="I255" s="124">
        <v>9</v>
      </c>
      <c r="J255" s="124"/>
      <c r="K255" s="118">
        <v>1</v>
      </c>
      <c r="L255" s="120">
        <v>2</v>
      </c>
      <c r="M255" s="120" t="s">
        <v>263</v>
      </c>
      <c r="N255" s="120" t="s">
        <v>254</v>
      </c>
      <c r="O255" s="120">
        <v>600</v>
      </c>
      <c r="P255" s="120">
        <v>1</v>
      </c>
      <c r="Q255" s="120">
        <v>3</v>
      </c>
      <c r="R255" s="120">
        <v>3</v>
      </c>
      <c r="S255" s="122">
        <f>F255/E255</f>
        <v>0.23870146403564607</v>
      </c>
      <c r="T255" s="124">
        <f>O255/E255</f>
        <v>0.38192234245703371</v>
      </c>
      <c r="U255" s="8"/>
      <c r="W255" s="120" t="s">
        <v>172</v>
      </c>
      <c r="X255" s="126">
        <f>R255-Q255</f>
        <v>0</v>
      </c>
    </row>
    <row r="256" spans="1:24" x14ac:dyDescent="0.2">
      <c r="A256" s="159"/>
      <c r="C256" s="121"/>
      <c r="D256" s="121"/>
      <c r="E256" s="127"/>
      <c r="F256" s="127"/>
      <c r="G256" s="127"/>
      <c r="H256" s="121"/>
      <c r="I256" s="125"/>
      <c r="J256" s="125"/>
      <c r="K256" s="119"/>
      <c r="L256" s="121"/>
      <c r="M256" s="121"/>
      <c r="N256" s="121"/>
      <c r="O256" s="121"/>
      <c r="P256" s="121"/>
      <c r="Q256" s="121"/>
      <c r="R256" s="121"/>
      <c r="S256" s="123"/>
      <c r="T256" s="125"/>
      <c r="U256" s="8"/>
      <c r="W256" s="121"/>
      <c r="X256" s="127"/>
    </row>
    <row r="257" spans="1:24" ht="12.75" customHeight="1" x14ac:dyDescent="0.2">
      <c r="A257" s="158" t="s">
        <v>264</v>
      </c>
      <c r="C257" s="120" t="s">
        <v>173</v>
      </c>
      <c r="D257" s="120"/>
      <c r="E257" s="126">
        <v>1586</v>
      </c>
      <c r="F257" s="126">
        <v>375</v>
      </c>
      <c r="G257" s="126" t="s">
        <v>244</v>
      </c>
      <c r="H257" s="120" t="s">
        <v>342</v>
      </c>
      <c r="I257" s="124">
        <v>9</v>
      </c>
      <c r="J257" s="124"/>
      <c r="K257" s="118">
        <v>1</v>
      </c>
      <c r="L257" s="120">
        <v>2</v>
      </c>
      <c r="M257" s="120" t="s">
        <v>263</v>
      </c>
      <c r="N257" s="120" t="s">
        <v>254</v>
      </c>
      <c r="O257" s="120">
        <v>600</v>
      </c>
      <c r="P257" s="120">
        <v>1</v>
      </c>
      <c r="Q257" s="120">
        <v>3</v>
      </c>
      <c r="R257" s="120">
        <v>3</v>
      </c>
      <c r="S257" s="122">
        <f>F257/E257</f>
        <v>0.2364438839848676</v>
      </c>
      <c r="T257" s="124">
        <f>O257/E257</f>
        <v>0.37831021437578816</v>
      </c>
      <c r="U257" s="8"/>
      <c r="W257" s="120" t="s">
        <v>173</v>
      </c>
      <c r="X257" s="126">
        <f>R257-Q257</f>
        <v>0</v>
      </c>
    </row>
    <row r="258" spans="1:24" x14ac:dyDescent="0.2">
      <c r="A258" s="159"/>
      <c r="C258" s="121"/>
      <c r="D258" s="121"/>
      <c r="E258" s="127"/>
      <c r="F258" s="127"/>
      <c r="G258" s="127"/>
      <c r="H258" s="121"/>
      <c r="I258" s="125"/>
      <c r="J258" s="125"/>
      <c r="K258" s="119"/>
      <c r="L258" s="121"/>
      <c r="M258" s="121"/>
      <c r="N258" s="121"/>
      <c r="O258" s="121"/>
      <c r="P258" s="121"/>
      <c r="Q258" s="121"/>
      <c r="R258" s="121"/>
      <c r="S258" s="123"/>
      <c r="T258" s="125"/>
      <c r="U258" s="8"/>
      <c r="W258" s="121"/>
      <c r="X258" s="127"/>
    </row>
    <row r="259" spans="1:24" ht="12.75" customHeight="1" x14ac:dyDescent="0.2">
      <c r="A259" s="158" t="s">
        <v>264</v>
      </c>
      <c r="C259" s="120" t="s">
        <v>174</v>
      </c>
      <c r="D259" s="120"/>
      <c r="E259" s="126">
        <v>1588</v>
      </c>
      <c r="F259" s="126">
        <v>375</v>
      </c>
      <c r="G259" s="126" t="s">
        <v>244</v>
      </c>
      <c r="H259" s="120" t="s">
        <v>342</v>
      </c>
      <c r="I259" s="124">
        <v>9</v>
      </c>
      <c r="J259" s="124"/>
      <c r="K259" s="118">
        <v>1</v>
      </c>
      <c r="L259" s="120">
        <v>2</v>
      </c>
      <c r="M259" s="120" t="s">
        <v>263</v>
      </c>
      <c r="N259" s="120" t="s">
        <v>254</v>
      </c>
      <c r="O259" s="120">
        <v>600</v>
      </c>
      <c r="P259" s="120">
        <v>1</v>
      </c>
      <c r="Q259" s="120">
        <v>3</v>
      </c>
      <c r="R259" s="120">
        <v>3</v>
      </c>
      <c r="S259" s="122">
        <f>F259/E259</f>
        <v>0.23614609571788414</v>
      </c>
      <c r="T259" s="124">
        <f>O259/E259</f>
        <v>0.37783375314861462</v>
      </c>
      <c r="U259" s="8"/>
      <c r="W259" s="120" t="s">
        <v>174</v>
      </c>
      <c r="X259" s="126">
        <f>R259-Q259</f>
        <v>0</v>
      </c>
    </row>
    <row r="260" spans="1:24" x14ac:dyDescent="0.2">
      <c r="A260" s="159"/>
      <c r="C260" s="121"/>
      <c r="D260" s="121"/>
      <c r="E260" s="127"/>
      <c r="F260" s="127"/>
      <c r="G260" s="127"/>
      <c r="H260" s="121"/>
      <c r="I260" s="125"/>
      <c r="J260" s="125"/>
      <c r="K260" s="119"/>
      <c r="L260" s="121"/>
      <c r="M260" s="121"/>
      <c r="N260" s="121"/>
      <c r="O260" s="121"/>
      <c r="P260" s="121"/>
      <c r="Q260" s="121"/>
      <c r="R260" s="121"/>
      <c r="S260" s="123"/>
      <c r="T260" s="125"/>
      <c r="U260" s="8"/>
      <c r="W260" s="121"/>
      <c r="X260" s="127"/>
    </row>
    <row r="261" spans="1:24" ht="12.75" customHeight="1" x14ac:dyDescent="0.2">
      <c r="A261" s="158" t="s">
        <v>264</v>
      </c>
      <c r="C261" s="120" t="s">
        <v>175</v>
      </c>
      <c r="D261" s="120"/>
      <c r="E261" s="126">
        <v>1596</v>
      </c>
      <c r="F261" s="126">
        <v>375</v>
      </c>
      <c r="G261" s="126" t="s">
        <v>244</v>
      </c>
      <c r="H261" s="120" t="s">
        <v>342</v>
      </c>
      <c r="I261" s="124">
        <v>9</v>
      </c>
      <c r="J261" s="124"/>
      <c r="K261" s="118">
        <v>1</v>
      </c>
      <c r="L261" s="120">
        <v>2</v>
      </c>
      <c r="M261" s="120" t="s">
        <v>263</v>
      </c>
      <c r="N261" s="120" t="s">
        <v>254</v>
      </c>
      <c r="O261" s="120">
        <v>600</v>
      </c>
      <c r="P261" s="120">
        <v>1</v>
      </c>
      <c r="Q261" s="120">
        <v>3</v>
      </c>
      <c r="R261" s="120">
        <v>3</v>
      </c>
      <c r="S261" s="122">
        <f>F261/E261</f>
        <v>0.23496240601503759</v>
      </c>
      <c r="T261" s="124">
        <f>O261/E261</f>
        <v>0.37593984962406013</v>
      </c>
      <c r="U261" s="8"/>
      <c r="W261" s="120" t="s">
        <v>175</v>
      </c>
      <c r="X261" s="126">
        <f>R261-Q261</f>
        <v>0</v>
      </c>
    </row>
    <row r="262" spans="1:24" x14ac:dyDescent="0.2">
      <c r="A262" s="159"/>
      <c r="C262" s="121"/>
      <c r="D262" s="121"/>
      <c r="E262" s="127"/>
      <c r="F262" s="127"/>
      <c r="G262" s="127"/>
      <c r="H262" s="121"/>
      <c r="I262" s="125"/>
      <c r="J262" s="125"/>
      <c r="K262" s="119"/>
      <c r="L262" s="121"/>
      <c r="M262" s="121"/>
      <c r="N262" s="121"/>
      <c r="O262" s="121"/>
      <c r="P262" s="121"/>
      <c r="Q262" s="121"/>
      <c r="R262" s="121"/>
      <c r="S262" s="123"/>
      <c r="T262" s="125"/>
      <c r="U262" s="8"/>
      <c r="W262" s="121"/>
      <c r="X262" s="127"/>
    </row>
    <row r="263" spans="1:24" ht="12.75" customHeight="1" x14ac:dyDescent="0.2">
      <c r="A263" s="162" t="s">
        <v>269</v>
      </c>
      <c r="C263" s="120" t="s">
        <v>176</v>
      </c>
      <c r="D263" s="120"/>
      <c r="E263" s="126">
        <v>200</v>
      </c>
      <c r="F263" s="126" t="s">
        <v>244</v>
      </c>
      <c r="G263" s="126" t="s">
        <v>244</v>
      </c>
      <c r="H263" s="120" t="s">
        <v>244</v>
      </c>
      <c r="I263" s="124" t="s">
        <v>244</v>
      </c>
      <c r="J263" s="124" t="s">
        <v>244</v>
      </c>
      <c r="K263" s="118" t="s">
        <v>244</v>
      </c>
      <c r="L263" s="120" t="s">
        <v>244</v>
      </c>
      <c r="M263" s="120" t="s">
        <v>267</v>
      </c>
      <c r="N263" s="120" t="s">
        <v>268</v>
      </c>
      <c r="O263" s="120" t="s">
        <v>244</v>
      </c>
      <c r="P263" s="120" t="s">
        <v>244</v>
      </c>
      <c r="Q263" s="120" t="s">
        <v>244</v>
      </c>
      <c r="R263" s="120" t="s">
        <v>244</v>
      </c>
      <c r="S263" s="122" t="s">
        <v>244</v>
      </c>
      <c r="T263" s="124" t="s">
        <v>244</v>
      </c>
      <c r="U263" s="8"/>
      <c r="W263" s="120" t="s">
        <v>179</v>
      </c>
      <c r="X263" s="126" t="s">
        <v>244</v>
      </c>
    </row>
    <row r="264" spans="1:24" x14ac:dyDescent="0.2">
      <c r="A264" s="163"/>
      <c r="C264" s="121"/>
      <c r="D264" s="121"/>
      <c r="E264" s="127"/>
      <c r="F264" s="127"/>
      <c r="G264" s="127"/>
      <c r="H264" s="121"/>
      <c r="I264" s="125"/>
      <c r="J264" s="125"/>
      <c r="K264" s="119"/>
      <c r="L264" s="121"/>
      <c r="M264" s="121"/>
      <c r="N264" s="121"/>
      <c r="O264" s="121"/>
      <c r="P264" s="121"/>
      <c r="Q264" s="121"/>
      <c r="R264" s="121"/>
      <c r="S264" s="123"/>
      <c r="T264" s="125"/>
      <c r="U264" s="8"/>
      <c r="W264" s="121"/>
      <c r="X264" s="127"/>
    </row>
    <row r="265" spans="1:24" ht="12.75" customHeight="1" x14ac:dyDescent="0.2">
      <c r="A265" s="143" t="s">
        <v>261</v>
      </c>
      <c r="C265" s="120" t="s">
        <v>177</v>
      </c>
      <c r="D265" s="120"/>
      <c r="E265" s="126">
        <v>7408</v>
      </c>
      <c r="F265" s="126" t="s">
        <v>244</v>
      </c>
      <c r="G265" s="126" t="s">
        <v>244</v>
      </c>
      <c r="H265" s="120" t="s">
        <v>244</v>
      </c>
      <c r="I265" s="124" t="s">
        <v>244</v>
      </c>
      <c r="J265" s="124" t="s">
        <v>244</v>
      </c>
      <c r="K265" s="118" t="s">
        <v>244</v>
      </c>
      <c r="L265" s="120" t="s">
        <v>244</v>
      </c>
      <c r="M265" s="120" t="s">
        <v>259</v>
      </c>
      <c r="N265" s="120" t="s">
        <v>260</v>
      </c>
      <c r="O265" s="120" t="s">
        <v>244</v>
      </c>
      <c r="P265" s="120" t="s">
        <v>244</v>
      </c>
      <c r="Q265" s="120" t="s">
        <v>244</v>
      </c>
      <c r="R265" s="120" t="s">
        <v>244</v>
      </c>
      <c r="S265" s="122" t="s">
        <v>244</v>
      </c>
      <c r="T265" s="124" t="s">
        <v>244</v>
      </c>
      <c r="U265" s="8"/>
      <c r="W265" s="120" t="s">
        <v>180</v>
      </c>
      <c r="X265" s="126" t="s">
        <v>244</v>
      </c>
    </row>
    <row r="266" spans="1:24" x14ac:dyDescent="0.2">
      <c r="A266" s="144"/>
      <c r="C266" s="121"/>
      <c r="D266" s="121"/>
      <c r="E266" s="127"/>
      <c r="F266" s="127"/>
      <c r="G266" s="127"/>
      <c r="H266" s="121"/>
      <c r="I266" s="125"/>
      <c r="J266" s="125"/>
      <c r="K266" s="119"/>
      <c r="L266" s="121"/>
      <c r="M266" s="121"/>
      <c r="N266" s="121"/>
      <c r="O266" s="121"/>
      <c r="P266" s="121"/>
      <c r="Q266" s="121"/>
      <c r="R266" s="121"/>
      <c r="S266" s="123"/>
      <c r="T266" s="125"/>
      <c r="U266" s="8"/>
      <c r="W266" s="121"/>
      <c r="X266" s="127"/>
    </row>
    <row r="267" spans="1:24" ht="12.75" customHeight="1" x14ac:dyDescent="0.2">
      <c r="A267" s="156" t="s">
        <v>258</v>
      </c>
      <c r="C267" s="120" t="s">
        <v>178</v>
      </c>
      <c r="D267" s="120"/>
      <c r="E267" s="126">
        <v>43181</v>
      </c>
      <c r="F267" s="126" t="s">
        <v>244</v>
      </c>
      <c r="G267" s="126" t="s">
        <v>244</v>
      </c>
      <c r="H267" s="120" t="s">
        <v>244</v>
      </c>
      <c r="I267" s="124" t="s">
        <v>244</v>
      </c>
      <c r="J267" s="124" t="s">
        <v>244</v>
      </c>
      <c r="K267" s="118" t="s">
        <v>244</v>
      </c>
      <c r="L267" s="120" t="s">
        <v>244</v>
      </c>
      <c r="M267" s="120" t="s">
        <v>256</v>
      </c>
      <c r="N267" s="120" t="s">
        <v>257</v>
      </c>
      <c r="O267" s="120" t="s">
        <v>244</v>
      </c>
      <c r="P267" s="120" t="s">
        <v>244</v>
      </c>
      <c r="Q267" s="120" t="s">
        <v>244</v>
      </c>
      <c r="R267" s="120" t="s">
        <v>244</v>
      </c>
      <c r="S267" s="122" t="s">
        <v>244</v>
      </c>
      <c r="T267" s="124" t="s">
        <v>244</v>
      </c>
      <c r="U267" s="8"/>
      <c r="W267" s="120" t="s">
        <v>181</v>
      </c>
      <c r="X267" s="126" t="s">
        <v>244</v>
      </c>
    </row>
    <row r="268" spans="1:24" x14ac:dyDescent="0.2">
      <c r="A268" s="157"/>
      <c r="C268" s="121"/>
      <c r="D268" s="121"/>
      <c r="E268" s="127"/>
      <c r="F268" s="127"/>
      <c r="G268" s="127"/>
      <c r="H268" s="121"/>
      <c r="I268" s="125"/>
      <c r="J268" s="125"/>
      <c r="K268" s="119"/>
      <c r="L268" s="121"/>
      <c r="M268" s="121"/>
      <c r="N268" s="121"/>
      <c r="O268" s="121"/>
      <c r="P268" s="121"/>
      <c r="Q268" s="121"/>
      <c r="R268" s="121"/>
      <c r="S268" s="123"/>
      <c r="T268" s="125"/>
      <c r="U268" s="8"/>
      <c r="W268" s="121"/>
      <c r="X268" s="127"/>
    </row>
    <row r="269" spans="1:24" ht="12.75" customHeight="1" x14ac:dyDescent="0.2">
      <c r="A269" s="158" t="s">
        <v>264</v>
      </c>
      <c r="C269" s="120" t="s">
        <v>182</v>
      </c>
      <c r="D269" s="120"/>
      <c r="E269" s="126">
        <v>1409</v>
      </c>
      <c r="F269" s="126">
        <v>375</v>
      </c>
      <c r="G269" s="126" t="s">
        <v>244</v>
      </c>
      <c r="H269" s="120" t="s">
        <v>342</v>
      </c>
      <c r="I269" s="124">
        <v>9</v>
      </c>
      <c r="J269" s="124"/>
      <c r="K269" s="118">
        <v>1</v>
      </c>
      <c r="L269" s="120">
        <v>2</v>
      </c>
      <c r="M269" s="120" t="s">
        <v>263</v>
      </c>
      <c r="N269" s="120" t="s">
        <v>254</v>
      </c>
      <c r="O269" s="120">
        <v>600</v>
      </c>
      <c r="P269" s="120">
        <v>1</v>
      </c>
      <c r="Q269" s="120">
        <v>3</v>
      </c>
      <c r="R269" s="120">
        <v>3</v>
      </c>
      <c r="S269" s="122">
        <f>F269/E269</f>
        <v>0.26614620298083747</v>
      </c>
      <c r="T269" s="124">
        <f>O269/E269</f>
        <v>0.42583392476933996</v>
      </c>
      <c r="U269" s="8"/>
      <c r="W269" s="120" t="s">
        <v>182</v>
      </c>
      <c r="X269" s="126">
        <f>R269-Q269</f>
        <v>0</v>
      </c>
    </row>
    <row r="270" spans="1:24" x14ac:dyDescent="0.2">
      <c r="A270" s="159"/>
      <c r="C270" s="121"/>
      <c r="D270" s="121"/>
      <c r="E270" s="127"/>
      <c r="F270" s="127"/>
      <c r="G270" s="127"/>
      <c r="H270" s="121"/>
      <c r="I270" s="125"/>
      <c r="J270" s="125"/>
      <c r="K270" s="119"/>
      <c r="L270" s="121"/>
      <c r="M270" s="121"/>
      <c r="N270" s="121"/>
      <c r="O270" s="121"/>
      <c r="P270" s="121"/>
      <c r="Q270" s="121"/>
      <c r="R270" s="121"/>
      <c r="S270" s="123"/>
      <c r="T270" s="125"/>
      <c r="U270" s="8"/>
      <c r="W270" s="121"/>
      <c r="X270" s="127"/>
    </row>
    <row r="271" spans="1:24" ht="12.75" customHeight="1" x14ac:dyDescent="0.2">
      <c r="A271" s="158" t="s">
        <v>264</v>
      </c>
      <c r="C271" s="120" t="s">
        <v>183</v>
      </c>
      <c r="D271" s="120"/>
      <c r="E271" s="126">
        <v>1412</v>
      </c>
      <c r="F271" s="126">
        <v>375</v>
      </c>
      <c r="G271" s="126" t="s">
        <v>244</v>
      </c>
      <c r="H271" s="120" t="s">
        <v>342</v>
      </c>
      <c r="I271" s="124">
        <v>9</v>
      </c>
      <c r="J271" s="124"/>
      <c r="K271" s="118">
        <v>1</v>
      </c>
      <c r="L271" s="120">
        <v>2</v>
      </c>
      <c r="M271" s="120" t="s">
        <v>263</v>
      </c>
      <c r="N271" s="120" t="s">
        <v>254</v>
      </c>
      <c r="O271" s="120">
        <v>600</v>
      </c>
      <c r="P271" s="120">
        <v>1</v>
      </c>
      <c r="Q271" s="120">
        <v>3</v>
      </c>
      <c r="R271" s="120">
        <v>3</v>
      </c>
      <c r="S271" s="122">
        <f>F271/E271</f>
        <v>0.26558073654390935</v>
      </c>
      <c r="T271" s="124">
        <f>O271/E271</f>
        <v>0.42492917847025496</v>
      </c>
      <c r="U271" s="8"/>
      <c r="W271" s="120" t="s">
        <v>183</v>
      </c>
      <c r="X271" s="126">
        <f>R271-Q271</f>
        <v>0</v>
      </c>
    </row>
    <row r="272" spans="1:24" x14ac:dyDescent="0.2">
      <c r="A272" s="159"/>
      <c r="C272" s="121"/>
      <c r="D272" s="121"/>
      <c r="E272" s="127"/>
      <c r="F272" s="127"/>
      <c r="G272" s="127"/>
      <c r="H272" s="121"/>
      <c r="I272" s="125"/>
      <c r="J272" s="125"/>
      <c r="K272" s="119"/>
      <c r="L272" s="121"/>
      <c r="M272" s="121"/>
      <c r="N272" s="121"/>
      <c r="O272" s="121"/>
      <c r="P272" s="121"/>
      <c r="Q272" s="121"/>
      <c r="R272" s="121"/>
      <c r="S272" s="123"/>
      <c r="T272" s="125"/>
      <c r="U272" s="8"/>
      <c r="W272" s="121"/>
      <c r="X272" s="127"/>
    </row>
    <row r="273" spans="1:24" ht="12.75" customHeight="1" x14ac:dyDescent="0.2">
      <c r="A273" s="158" t="s">
        <v>264</v>
      </c>
      <c r="C273" s="120" t="s">
        <v>184</v>
      </c>
      <c r="D273" s="120"/>
      <c r="E273" s="126">
        <v>1402</v>
      </c>
      <c r="F273" s="126">
        <v>375</v>
      </c>
      <c r="G273" s="126" t="s">
        <v>244</v>
      </c>
      <c r="H273" s="120" t="s">
        <v>342</v>
      </c>
      <c r="I273" s="124">
        <v>9</v>
      </c>
      <c r="J273" s="124"/>
      <c r="K273" s="118">
        <v>1</v>
      </c>
      <c r="L273" s="120">
        <v>2</v>
      </c>
      <c r="M273" s="120" t="s">
        <v>263</v>
      </c>
      <c r="N273" s="120" t="s">
        <v>254</v>
      </c>
      <c r="O273" s="120">
        <v>600</v>
      </c>
      <c r="P273" s="120">
        <v>1</v>
      </c>
      <c r="Q273" s="120">
        <v>3</v>
      </c>
      <c r="R273" s="120">
        <v>3</v>
      </c>
      <c r="S273" s="122">
        <f>F273/E273</f>
        <v>0.26747503566333808</v>
      </c>
      <c r="T273" s="124">
        <f>O273/E273</f>
        <v>0.42796005706134094</v>
      </c>
      <c r="U273" s="8"/>
      <c r="W273" s="120" t="s">
        <v>184</v>
      </c>
      <c r="X273" s="126">
        <f>R273-Q273</f>
        <v>0</v>
      </c>
    </row>
    <row r="274" spans="1:24" x14ac:dyDescent="0.2">
      <c r="A274" s="159"/>
      <c r="C274" s="121"/>
      <c r="D274" s="121"/>
      <c r="E274" s="127"/>
      <c r="F274" s="127"/>
      <c r="G274" s="127"/>
      <c r="H274" s="121"/>
      <c r="I274" s="125"/>
      <c r="J274" s="125"/>
      <c r="K274" s="119"/>
      <c r="L274" s="121"/>
      <c r="M274" s="121"/>
      <c r="N274" s="121"/>
      <c r="O274" s="121"/>
      <c r="P274" s="121"/>
      <c r="Q274" s="121"/>
      <c r="R274" s="121"/>
      <c r="S274" s="123"/>
      <c r="T274" s="125"/>
      <c r="U274" s="8"/>
      <c r="W274" s="121"/>
      <c r="X274" s="127"/>
    </row>
    <row r="275" spans="1:24" ht="12.75" customHeight="1" x14ac:dyDescent="0.2">
      <c r="A275" s="158" t="s">
        <v>264</v>
      </c>
      <c r="C275" s="120" t="s">
        <v>185</v>
      </c>
      <c r="D275" s="120"/>
      <c r="E275" s="126">
        <v>1406</v>
      </c>
      <c r="F275" s="126">
        <v>375</v>
      </c>
      <c r="G275" s="126" t="s">
        <v>244</v>
      </c>
      <c r="H275" s="120" t="s">
        <v>342</v>
      </c>
      <c r="I275" s="124">
        <v>9</v>
      </c>
      <c r="J275" s="124"/>
      <c r="K275" s="118">
        <v>1</v>
      </c>
      <c r="L275" s="120">
        <v>2</v>
      </c>
      <c r="M275" s="120" t="s">
        <v>263</v>
      </c>
      <c r="N275" s="120" t="s">
        <v>254</v>
      </c>
      <c r="O275" s="120">
        <v>600</v>
      </c>
      <c r="P275" s="120">
        <v>1</v>
      </c>
      <c r="Q275" s="120">
        <v>3</v>
      </c>
      <c r="R275" s="120">
        <v>3</v>
      </c>
      <c r="S275" s="122">
        <f>F275/E275</f>
        <v>0.26671408250355616</v>
      </c>
      <c r="T275" s="124">
        <f>O275/E275</f>
        <v>0.4267425320056899</v>
      </c>
      <c r="U275" s="8"/>
      <c r="W275" s="120" t="s">
        <v>185</v>
      </c>
      <c r="X275" s="126">
        <f>R275-Q275</f>
        <v>0</v>
      </c>
    </row>
    <row r="276" spans="1:24" x14ac:dyDescent="0.2">
      <c r="A276" s="159"/>
      <c r="C276" s="121"/>
      <c r="D276" s="121"/>
      <c r="E276" s="127"/>
      <c r="F276" s="127"/>
      <c r="G276" s="127"/>
      <c r="H276" s="121"/>
      <c r="I276" s="125"/>
      <c r="J276" s="125"/>
      <c r="K276" s="119"/>
      <c r="L276" s="121"/>
      <c r="M276" s="121"/>
      <c r="N276" s="121"/>
      <c r="O276" s="121"/>
      <c r="P276" s="121"/>
      <c r="Q276" s="121"/>
      <c r="R276" s="121"/>
      <c r="S276" s="123"/>
      <c r="T276" s="125"/>
      <c r="U276" s="8"/>
      <c r="W276" s="121"/>
      <c r="X276" s="127"/>
    </row>
    <row r="277" spans="1:24" ht="12.75" customHeight="1" x14ac:dyDescent="0.2">
      <c r="A277" s="158" t="s">
        <v>264</v>
      </c>
      <c r="C277" s="120" t="s">
        <v>186</v>
      </c>
      <c r="D277" s="120"/>
      <c r="E277" s="126">
        <v>1408</v>
      </c>
      <c r="F277" s="126">
        <v>375</v>
      </c>
      <c r="G277" s="126" t="s">
        <v>244</v>
      </c>
      <c r="H277" s="120" t="s">
        <v>342</v>
      </c>
      <c r="I277" s="124">
        <v>9</v>
      </c>
      <c r="J277" s="124"/>
      <c r="K277" s="118">
        <v>1</v>
      </c>
      <c r="L277" s="120">
        <v>2</v>
      </c>
      <c r="M277" s="120" t="s">
        <v>263</v>
      </c>
      <c r="N277" s="120" t="s">
        <v>254</v>
      </c>
      <c r="O277" s="120">
        <v>600</v>
      </c>
      <c r="P277" s="120">
        <v>1</v>
      </c>
      <c r="Q277" s="120">
        <v>3</v>
      </c>
      <c r="R277" s="120">
        <v>3</v>
      </c>
      <c r="S277" s="122">
        <f>F277/E277</f>
        <v>0.26633522727272729</v>
      </c>
      <c r="T277" s="124">
        <f>O277/E277</f>
        <v>0.42613636363636365</v>
      </c>
      <c r="U277" s="8"/>
      <c r="W277" s="120" t="s">
        <v>186</v>
      </c>
      <c r="X277" s="126">
        <f>R277-Q277</f>
        <v>0</v>
      </c>
    </row>
    <row r="278" spans="1:24" x14ac:dyDescent="0.2">
      <c r="A278" s="159"/>
      <c r="C278" s="121"/>
      <c r="D278" s="121"/>
      <c r="E278" s="127"/>
      <c r="F278" s="127"/>
      <c r="G278" s="127"/>
      <c r="H278" s="121"/>
      <c r="I278" s="125"/>
      <c r="J278" s="125"/>
      <c r="K278" s="119"/>
      <c r="L278" s="121"/>
      <c r="M278" s="121"/>
      <c r="N278" s="121"/>
      <c r="O278" s="121"/>
      <c r="P278" s="121"/>
      <c r="Q278" s="121"/>
      <c r="R278" s="121"/>
      <c r="S278" s="123"/>
      <c r="T278" s="125"/>
      <c r="U278" s="8"/>
      <c r="W278" s="121"/>
      <c r="X278" s="127"/>
    </row>
    <row r="279" spans="1:24" ht="12.75" customHeight="1" x14ac:dyDescent="0.2">
      <c r="A279" s="158" t="s">
        <v>264</v>
      </c>
      <c r="C279" s="120" t="s">
        <v>187</v>
      </c>
      <c r="D279" s="120"/>
      <c r="E279" s="126">
        <v>1415</v>
      </c>
      <c r="F279" s="126">
        <v>375</v>
      </c>
      <c r="G279" s="126" t="s">
        <v>244</v>
      </c>
      <c r="H279" s="120" t="s">
        <v>342</v>
      </c>
      <c r="I279" s="124">
        <v>9</v>
      </c>
      <c r="J279" s="124"/>
      <c r="K279" s="118">
        <v>1</v>
      </c>
      <c r="L279" s="120">
        <v>2</v>
      </c>
      <c r="M279" s="120" t="s">
        <v>263</v>
      </c>
      <c r="N279" s="120" t="s">
        <v>254</v>
      </c>
      <c r="O279" s="120">
        <v>600</v>
      </c>
      <c r="P279" s="120">
        <v>1</v>
      </c>
      <c r="Q279" s="120">
        <v>3</v>
      </c>
      <c r="R279" s="120">
        <v>3</v>
      </c>
      <c r="S279" s="122">
        <f>F279/E279</f>
        <v>0.26501766784452296</v>
      </c>
      <c r="T279" s="124">
        <f>O279/E279</f>
        <v>0.42402826855123676</v>
      </c>
      <c r="U279" s="8"/>
      <c r="W279" s="120" t="s">
        <v>187</v>
      </c>
      <c r="X279" s="126">
        <f>R279-Q279</f>
        <v>0</v>
      </c>
    </row>
    <row r="280" spans="1:24" x14ac:dyDescent="0.2">
      <c r="A280" s="159"/>
      <c r="C280" s="121"/>
      <c r="D280" s="121"/>
      <c r="E280" s="127"/>
      <c r="F280" s="127"/>
      <c r="G280" s="127"/>
      <c r="H280" s="121"/>
      <c r="I280" s="125"/>
      <c r="J280" s="125"/>
      <c r="K280" s="119"/>
      <c r="L280" s="121"/>
      <c r="M280" s="121"/>
      <c r="N280" s="121"/>
      <c r="O280" s="121"/>
      <c r="P280" s="121"/>
      <c r="Q280" s="121"/>
      <c r="R280" s="121"/>
      <c r="S280" s="123"/>
      <c r="T280" s="125"/>
      <c r="U280" s="8"/>
      <c r="W280" s="121"/>
      <c r="X280" s="127"/>
    </row>
    <row r="281" spans="1:24" ht="12.75" customHeight="1" x14ac:dyDescent="0.2">
      <c r="A281" s="158" t="s">
        <v>264</v>
      </c>
      <c r="C281" s="120" t="s">
        <v>188</v>
      </c>
      <c r="D281" s="120"/>
      <c r="E281" s="126">
        <v>1417</v>
      </c>
      <c r="F281" s="126">
        <v>375</v>
      </c>
      <c r="G281" s="126" t="s">
        <v>244</v>
      </c>
      <c r="H281" s="120" t="s">
        <v>342</v>
      </c>
      <c r="I281" s="124">
        <v>9</v>
      </c>
      <c r="J281" s="124"/>
      <c r="K281" s="118">
        <v>1</v>
      </c>
      <c r="L281" s="120">
        <v>2</v>
      </c>
      <c r="M281" s="120" t="s">
        <v>263</v>
      </c>
      <c r="N281" s="120" t="s">
        <v>254</v>
      </c>
      <c r="O281" s="120">
        <v>600</v>
      </c>
      <c r="P281" s="120">
        <v>1</v>
      </c>
      <c r="Q281" s="120">
        <v>3</v>
      </c>
      <c r="R281" s="120">
        <v>3</v>
      </c>
      <c r="S281" s="122">
        <f>F281/E281</f>
        <v>0.26464361326746649</v>
      </c>
      <c r="T281" s="124">
        <f>O281/E281</f>
        <v>0.42342978122794639</v>
      </c>
      <c r="U281" s="8"/>
      <c r="W281" s="120" t="s">
        <v>188</v>
      </c>
      <c r="X281" s="126">
        <f>R281-Q281</f>
        <v>0</v>
      </c>
    </row>
    <row r="282" spans="1:24" x14ac:dyDescent="0.2">
      <c r="A282" s="159"/>
      <c r="C282" s="121"/>
      <c r="D282" s="121"/>
      <c r="E282" s="127"/>
      <c r="F282" s="127"/>
      <c r="G282" s="127"/>
      <c r="H282" s="121"/>
      <c r="I282" s="125"/>
      <c r="J282" s="125"/>
      <c r="K282" s="119"/>
      <c r="L282" s="121"/>
      <c r="M282" s="121"/>
      <c r="N282" s="121"/>
      <c r="O282" s="121"/>
      <c r="P282" s="121"/>
      <c r="Q282" s="121"/>
      <c r="R282" s="121"/>
      <c r="S282" s="123"/>
      <c r="T282" s="125"/>
      <c r="U282" s="8"/>
      <c r="W282" s="121"/>
      <c r="X282" s="127"/>
    </row>
    <row r="283" spans="1:24" ht="12.75" customHeight="1" x14ac:dyDescent="0.2">
      <c r="A283" s="158" t="s">
        <v>264</v>
      </c>
      <c r="C283" s="120" t="s">
        <v>189</v>
      </c>
      <c r="D283" s="120"/>
      <c r="E283" s="126">
        <v>1417</v>
      </c>
      <c r="F283" s="126">
        <v>375</v>
      </c>
      <c r="G283" s="126" t="s">
        <v>244</v>
      </c>
      <c r="H283" s="120" t="s">
        <v>342</v>
      </c>
      <c r="I283" s="124">
        <v>9</v>
      </c>
      <c r="J283" s="124"/>
      <c r="K283" s="118">
        <v>1</v>
      </c>
      <c r="L283" s="120">
        <v>2</v>
      </c>
      <c r="M283" s="120" t="s">
        <v>263</v>
      </c>
      <c r="N283" s="120" t="s">
        <v>254</v>
      </c>
      <c r="O283" s="120">
        <v>600</v>
      </c>
      <c r="P283" s="120">
        <v>1</v>
      </c>
      <c r="Q283" s="120">
        <v>3</v>
      </c>
      <c r="R283" s="120">
        <v>3</v>
      </c>
      <c r="S283" s="122">
        <f>F283/E283</f>
        <v>0.26464361326746649</v>
      </c>
      <c r="T283" s="124">
        <f>O283/E283</f>
        <v>0.42342978122794639</v>
      </c>
      <c r="U283" s="8"/>
      <c r="W283" s="120" t="s">
        <v>189</v>
      </c>
      <c r="X283" s="126">
        <f>R283-Q283</f>
        <v>0</v>
      </c>
    </row>
    <row r="284" spans="1:24" x14ac:dyDescent="0.2">
      <c r="A284" s="159"/>
      <c r="C284" s="121"/>
      <c r="D284" s="121"/>
      <c r="E284" s="127"/>
      <c r="F284" s="127"/>
      <c r="G284" s="127"/>
      <c r="H284" s="121"/>
      <c r="I284" s="125"/>
      <c r="J284" s="125"/>
      <c r="K284" s="119"/>
      <c r="L284" s="121"/>
      <c r="M284" s="121"/>
      <c r="N284" s="121"/>
      <c r="O284" s="121"/>
      <c r="P284" s="121"/>
      <c r="Q284" s="121"/>
      <c r="R284" s="121"/>
      <c r="S284" s="123"/>
      <c r="T284" s="125"/>
      <c r="U284" s="8"/>
      <c r="W284" s="121"/>
      <c r="X284" s="127"/>
    </row>
    <row r="285" spans="1:24" ht="12.75" customHeight="1" x14ac:dyDescent="0.2">
      <c r="A285" s="158" t="s">
        <v>264</v>
      </c>
      <c r="C285" s="120" t="s">
        <v>190</v>
      </c>
      <c r="D285" s="120"/>
      <c r="E285" s="126">
        <v>1429</v>
      </c>
      <c r="F285" s="126">
        <v>375</v>
      </c>
      <c r="G285" s="126" t="s">
        <v>244</v>
      </c>
      <c r="H285" s="120" t="s">
        <v>342</v>
      </c>
      <c r="I285" s="124">
        <v>9</v>
      </c>
      <c r="J285" s="124"/>
      <c r="K285" s="118">
        <v>1</v>
      </c>
      <c r="L285" s="120">
        <v>2</v>
      </c>
      <c r="M285" s="120" t="s">
        <v>263</v>
      </c>
      <c r="N285" s="120" t="s">
        <v>254</v>
      </c>
      <c r="O285" s="120">
        <v>600</v>
      </c>
      <c r="P285" s="120">
        <v>1</v>
      </c>
      <c r="Q285" s="120">
        <v>3</v>
      </c>
      <c r="R285" s="120">
        <v>3</v>
      </c>
      <c r="S285" s="122">
        <f>F285/E285</f>
        <v>0.26242127361791462</v>
      </c>
      <c r="T285" s="124">
        <f>O285/E285</f>
        <v>0.41987403778866339</v>
      </c>
      <c r="U285" s="8"/>
      <c r="W285" s="120" t="s">
        <v>190</v>
      </c>
      <c r="X285" s="126">
        <f>R285-Q285</f>
        <v>0</v>
      </c>
    </row>
    <row r="286" spans="1:24" x14ac:dyDescent="0.2">
      <c r="A286" s="159"/>
      <c r="C286" s="121"/>
      <c r="D286" s="121"/>
      <c r="E286" s="127"/>
      <c r="F286" s="127"/>
      <c r="G286" s="127"/>
      <c r="H286" s="121"/>
      <c r="I286" s="125"/>
      <c r="J286" s="125"/>
      <c r="K286" s="119"/>
      <c r="L286" s="121"/>
      <c r="M286" s="121"/>
      <c r="N286" s="121"/>
      <c r="O286" s="121"/>
      <c r="P286" s="121"/>
      <c r="Q286" s="121"/>
      <c r="R286" s="121"/>
      <c r="S286" s="123"/>
      <c r="T286" s="125"/>
      <c r="U286" s="8"/>
      <c r="W286" s="121"/>
      <c r="X286" s="127"/>
    </row>
    <row r="287" spans="1:24" ht="12.75" customHeight="1" x14ac:dyDescent="0.2">
      <c r="A287" s="158" t="s">
        <v>264</v>
      </c>
      <c r="C287" s="120" t="s">
        <v>191</v>
      </c>
      <c r="D287" s="120"/>
      <c r="E287" s="126">
        <v>1450</v>
      </c>
      <c r="F287" s="126">
        <v>375</v>
      </c>
      <c r="G287" s="126" t="s">
        <v>244</v>
      </c>
      <c r="H287" s="120" t="s">
        <v>342</v>
      </c>
      <c r="I287" s="124">
        <v>9</v>
      </c>
      <c r="J287" s="124"/>
      <c r="K287" s="118">
        <v>1</v>
      </c>
      <c r="L287" s="120">
        <v>2</v>
      </c>
      <c r="M287" s="120" t="s">
        <v>263</v>
      </c>
      <c r="N287" s="120" t="s">
        <v>254</v>
      </c>
      <c r="O287" s="120">
        <v>600</v>
      </c>
      <c r="P287" s="120">
        <v>1</v>
      </c>
      <c r="Q287" s="120">
        <v>3</v>
      </c>
      <c r="R287" s="120">
        <v>3</v>
      </c>
      <c r="S287" s="122">
        <f>F287/E287</f>
        <v>0.25862068965517243</v>
      </c>
      <c r="T287" s="124">
        <f>O287/E287</f>
        <v>0.41379310344827586</v>
      </c>
      <c r="U287" s="8"/>
      <c r="W287" s="120" t="s">
        <v>191</v>
      </c>
      <c r="X287" s="126">
        <f>R287-Q287</f>
        <v>0</v>
      </c>
    </row>
    <row r="288" spans="1:24" x14ac:dyDescent="0.2">
      <c r="A288" s="159"/>
      <c r="C288" s="121"/>
      <c r="D288" s="121"/>
      <c r="E288" s="127"/>
      <c r="F288" s="127"/>
      <c r="G288" s="127"/>
      <c r="H288" s="121"/>
      <c r="I288" s="125"/>
      <c r="J288" s="125"/>
      <c r="K288" s="119"/>
      <c r="L288" s="121"/>
      <c r="M288" s="121"/>
      <c r="N288" s="121"/>
      <c r="O288" s="121"/>
      <c r="P288" s="121"/>
      <c r="Q288" s="121"/>
      <c r="R288" s="121"/>
      <c r="S288" s="123"/>
      <c r="T288" s="125"/>
      <c r="U288" s="8"/>
      <c r="W288" s="121"/>
      <c r="X288" s="127"/>
    </row>
    <row r="289" spans="1:24" ht="12.75" customHeight="1" x14ac:dyDescent="0.2">
      <c r="A289" s="158" t="s">
        <v>264</v>
      </c>
      <c r="C289" s="120" t="s">
        <v>192</v>
      </c>
      <c r="D289" s="120"/>
      <c r="E289" s="126">
        <v>1481</v>
      </c>
      <c r="F289" s="126">
        <v>375</v>
      </c>
      <c r="G289" s="126" t="s">
        <v>244</v>
      </c>
      <c r="H289" s="120" t="s">
        <v>342</v>
      </c>
      <c r="I289" s="124">
        <v>9</v>
      </c>
      <c r="J289" s="124"/>
      <c r="K289" s="118">
        <v>1</v>
      </c>
      <c r="L289" s="120">
        <v>2</v>
      </c>
      <c r="M289" s="120" t="s">
        <v>263</v>
      </c>
      <c r="N289" s="120" t="s">
        <v>254</v>
      </c>
      <c r="O289" s="120">
        <v>600</v>
      </c>
      <c r="P289" s="120">
        <v>1</v>
      </c>
      <c r="Q289" s="120">
        <v>3</v>
      </c>
      <c r="R289" s="120">
        <v>3</v>
      </c>
      <c r="S289" s="122">
        <f>F289/E289</f>
        <v>0.25320729237002026</v>
      </c>
      <c r="T289" s="124">
        <f>O289/E289</f>
        <v>0.40513166779203241</v>
      </c>
      <c r="U289" s="8"/>
      <c r="W289" s="120" t="s">
        <v>192</v>
      </c>
      <c r="X289" s="126">
        <f>R289-Q289</f>
        <v>0</v>
      </c>
    </row>
    <row r="290" spans="1:24" x14ac:dyDescent="0.2">
      <c r="A290" s="159"/>
      <c r="C290" s="121"/>
      <c r="D290" s="121"/>
      <c r="E290" s="127"/>
      <c r="F290" s="127"/>
      <c r="G290" s="127"/>
      <c r="H290" s="121"/>
      <c r="I290" s="125"/>
      <c r="J290" s="125"/>
      <c r="K290" s="119"/>
      <c r="L290" s="121"/>
      <c r="M290" s="121"/>
      <c r="N290" s="121"/>
      <c r="O290" s="121"/>
      <c r="P290" s="121"/>
      <c r="Q290" s="121"/>
      <c r="R290" s="121"/>
      <c r="S290" s="123"/>
      <c r="T290" s="125"/>
      <c r="U290" s="8"/>
      <c r="W290" s="121"/>
      <c r="X290" s="127"/>
    </row>
    <row r="291" spans="1:24" ht="12.75" customHeight="1" x14ac:dyDescent="0.2">
      <c r="A291" s="158" t="s">
        <v>264</v>
      </c>
      <c r="C291" s="120" t="s">
        <v>193</v>
      </c>
      <c r="D291" s="120"/>
      <c r="E291" s="126">
        <v>1517</v>
      </c>
      <c r="F291" s="126">
        <v>375</v>
      </c>
      <c r="G291" s="126" t="s">
        <v>244</v>
      </c>
      <c r="H291" s="120" t="s">
        <v>342</v>
      </c>
      <c r="I291" s="124">
        <v>9</v>
      </c>
      <c r="J291" s="124"/>
      <c r="K291" s="118">
        <v>1</v>
      </c>
      <c r="L291" s="120">
        <v>2</v>
      </c>
      <c r="M291" s="120" t="s">
        <v>263</v>
      </c>
      <c r="N291" s="120" t="s">
        <v>254</v>
      </c>
      <c r="O291" s="120">
        <v>600</v>
      </c>
      <c r="P291" s="120">
        <v>1</v>
      </c>
      <c r="Q291" s="120">
        <v>3</v>
      </c>
      <c r="R291" s="120">
        <v>3</v>
      </c>
      <c r="S291" s="122">
        <f>F291/E291</f>
        <v>0.24719841793012526</v>
      </c>
      <c r="T291" s="124">
        <f>O291/E291</f>
        <v>0.39551746868820037</v>
      </c>
      <c r="U291" s="8"/>
      <c r="W291" s="120" t="s">
        <v>193</v>
      </c>
      <c r="X291" s="126">
        <f>R291-Q291</f>
        <v>0</v>
      </c>
    </row>
    <row r="292" spans="1:24" x14ac:dyDescent="0.2">
      <c r="A292" s="159"/>
      <c r="C292" s="121"/>
      <c r="D292" s="121"/>
      <c r="E292" s="127"/>
      <c r="F292" s="127"/>
      <c r="G292" s="127"/>
      <c r="H292" s="121"/>
      <c r="I292" s="125"/>
      <c r="J292" s="125"/>
      <c r="K292" s="119"/>
      <c r="L292" s="121"/>
      <c r="M292" s="121"/>
      <c r="N292" s="121"/>
      <c r="O292" s="121"/>
      <c r="P292" s="121"/>
      <c r="Q292" s="121"/>
      <c r="R292" s="121"/>
      <c r="S292" s="123"/>
      <c r="T292" s="125"/>
      <c r="U292" s="8"/>
      <c r="W292" s="121"/>
      <c r="X292" s="127"/>
    </row>
    <row r="293" spans="1:24" ht="12.75" customHeight="1" x14ac:dyDescent="0.2">
      <c r="A293" s="158" t="s">
        <v>264</v>
      </c>
      <c r="C293" s="120" t="s">
        <v>194</v>
      </c>
      <c r="D293" s="120"/>
      <c r="E293" s="126">
        <v>1536</v>
      </c>
      <c r="F293" s="126">
        <v>375</v>
      </c>
      <c r="G293" s="126" t="s">
        <v>244</v>
      </c>
      <c r="H293" s="120" t="s">
        <v>342</v>
      </c>
      <c r="I293" s="124">
        <v>9</v>
      </c>
      <c r="J293" s="124"/>
      <c r="K293" s="118">
        <v>1</v>
      </c>
      <c r="L293" s="120">
        <v>2</v>
      </c>
      <c r="M293" s="120" t="s">
        <v>263</v>
      </c>
      <c r="N293" s="120" t="s">
        <v>254</v>
      </c>
      <c r="O293" s="120">
        <v>600</v>
      </c>
      <c r="P293" s="120">
        <v>1</v>
      </c>
      <c r="Q293" s="120">
        <v>3</v>
      </c>
      <c r="R293" s="120">
        <v>3</v>
      </c>
      <c r="S293" s="122">
        <f>F293/E293</f>
        <v>0.244140625</v>
      </c>
      <c r="T293" s="124">
        <f>O293/E293</f>
        <v>0.390625</v>
      </c>
      <c r="U293" s="8"/>
      <c r="W293" s="120" t="s">
        <v>194</v>
      </c>
      <c r="X293" s="126">
        <f>R293-Q293</f>
        <v>0</v>
      </c>
    </row>
    <row r="294" spans="1:24" x14ac:dyDescent="0.2">
      <c r="A294" s="159"/>
      <c r="C294" s="121"/>
      <c r="D294" s="121"/>
      <c r="E294" s="127"/>
      <c r="F294" s="127"/>
      <c r="G294" s="127"/>
      <c r="H294" s="121"/>
      <c r="I294" s="125"/>
      <c r="J294" s="125"/>
      <c r="K294" s="119"/>
      <c r="L294" s="121"/>
      <c r="M294" s="121"/>
      <c r="N294" s="121"/>
      <c r="O294" s="121"/>
      <c r="P294" s="121"/>
      <c r="Q294" s="121"/>
      <c r="R294" s="121"/>
      <c r="S294" s="123"/>
      <c r="T294" s="125"/>
      <c r="U294" s="8"/>
      <c r="W294" s="121"/>
      <c r="X294" s="127"/>
    </row>
    <row r="295" spans="1:24" ht="12.75" customHeight="1" x14ac:dyDescent="0.2">
      <c r="A295" s="158" t="s">
        <v>264</v>
      </c>
      <c r="C295" s="120" t="s">
        <v>195</v>
      </c>
      <c r="D295" s="120"/>
      <c r="E295" s="126">
        <v>1535</v>
      </c>
      <c r="F295" s="126">
        <v>375</v>
      </c>
      <c r="G295" s="126" t="s">
        <v>244</v>
      </c>
      <c r="H295" s="120" t="s">
        <v>342</v>
      </c>
      <c r="I295" s="124">
        <v>9</v>
      </c>
      <c r="J295" s="124"/>
      <c r="K295" s="118">
        <v>1</v>
      </c>
      <c r="L295" s="120">
        <v>2</v>
      </c>
      <c r="M295" s="120" t="s">
        <v>263</v>
      </c>
      <c r="N295" s="120" t="s">
        <v>254</v>
      </c>
      <c r="O295" s="120">
        <v>600</v>
      </c>
      <c r="P295" s="120">
        <v>1</v>
      </c>
      <c r="Q295" s="120">
        <v>3</v>
      </c>
      <c r="R295" s="120">
        <v>3</v>
      </c>
      <c r="S295" s="122">
        <f>F295/E295</f>
        <v>0.24429967426710097</v>
      </c>
      <c r="T295" s="124">
        <f>O295/E295</f>
        <v>0.39087947882736157</v>
      </c>
      <c r="U295" s="8"/>
      <c r="W295" s="120" t="s">
        <v>195</v>
      </c>
      <c r="X295" s="126">
        <f>R295-Q295</f>
        <v>0</v>
      </c>
    </row>
    <row r="296" spans="1:24" x14ac:dyDescent="0.2">
      <c r="A296" s="159"/>
      <c r="C296" s="121"/>
      <c r="D296" s="121"/>
      <c r="E296" s="127"/>
      <c r="F296" s="127"/>
      <c r="G296" s="127"/>
      <c r="H296" s="121"/>
      <c r="I296" s="125"/>
      <c r="J296" s="125"/>
      <c r="K296" s="119"/>
      <c r="L296" s="121"/>
      <c r="M296" s="121"/>
      <c r="N296" s="121"/>
      <c r="O296" s="121"/>
      <c r="P296" s="121"/>
      <c r="Q296" s="121"/>
      <c r="R296" s="121"/>
      <c r="S296" s="123"/>
      <c r="T296" s="125"/>
      <c r="U296" s="8"/>
      <c r="W296" s="121"/>
      <c r="X296" s="127"/>
    </row>
    <row r="297" spans="1:24" ht="12.75" customHeight="1" x14ac:dyDescent="0.2">
      <c r="A297" s="158" t="s">
        <v>264</v>
      </c>
      <c r="C297" s="120" t="s">
        <v>196</v>
      </c>
      <c r="D297" s="120"/>
      <c r="E297" s="126">
        <v>1736</v>
      </c>
      <c r="F297" s="126">
        <v>375</v>
      </c>
      <c r="G297" s="126" t="s">
        <v>244</v>
      </c>
      <c r="H297" s="120" t="s">
        <v>342</v>
      </c>
      <c r="I297" s="124">
        <v>9</v>
      </c>
      <c r="J297" s="124"/>
      <c r="K297" s="118">
        <v>1</v>
      </c>
      <c r="L297" s="120">
        <v>2</v>
      </c>
      <c r="M297" s="120" t="s">
        <v>263</v>
      </c>
      <c r="N297" s="120" t="s">
        <v>254</v>
      </c>
      <c r="O297" s="120">
        <v>600</v>
      </c>
      <c r="P297" s="120">
        <v>1</v>
      </c>
      <c r="Q297" s="120">
        <v>3</v>
      </c>
      <c r="R297" s="120">
        <v>3</v>
      </c>
      <c r="S297" s="122">
        <f>F297/E297</f>
        <v>0.21601382488479262</v>
      </c>
      <c r="T297" s="124">
        <f>O297/E297</f>
        <v>0.34562211981566821</v>
      </c>
      <c r="U297" s="8"/>
      <c r="W297" s="120" t="s">
        <v>196</v>
      </c>
      <c r="X297" s="126">
        <f>R297-Q297</f>
        <v>0</v>
      </c>
    </row>
    <row r="298" spans="1:24" x14ac:dyDescent="0.2">
      <c r="A298" s="159"/>
      <c r="C298" s="121"/>
      <c r="D298" s="121"/>
      <c r="E298" s="127"/>
      <c r="F298" s="127"/>
      <c r="G298" s="127"/>
      <c r="H298" s="121"/>
      <c r="I298" s="125"/>
      <c r="J298" s="125"/>
      <c r="K298" s="119"/>
      <c r="L298" s="121"/>
      <c r="M298" s="121"/>
      <c r="N298" s="121"/>
      <c r="O298" s="121"/>
      <c r="P298" s="121"/>
      <c r="Q298" s="121"/>
      <c r="R298" s="121"/>
      <c r="S298" s="123"/>
      <c r="T298" s="125"/>
      <c r="U298" s="8"/>
      <c r="W298" s="121"/>
      <c r="X298" s="127"/>
    </row>
    <row r="299" spans="1:24" ht="12.75" customHeight="1" x14ac:dyDescent="0.2">
      <c r="A299" s="158" t="s">
        <v>264</v>
      </c>
      <c r="C299" s="120" t="s">
        <v>197</v>
      </c>
      <c r="D299" s="120"/>
      <c r="E299" s="126">
        <v>1430</v>
      </c>
      <c r="F299" s="126">
        <v>375</v>
      </c>
      <c r="G299" s="126" t="s">
        <v>244</v>
      </c>
      <c r="H299" s="120" t="s">
        <v>342</v>
      </c>
      <c r="I299" s="124">
        <v>9</v>
      </c>
      <c r="J299" s="124"/>
      <c r="K299" s="118">
        <v>1</v>
      </c>
      <c r="L299" s="120">
        <v>2</v>
      </c>
      <c r="M299" s="120" t="s">
        <v>263</v>
      </c>
      <c r="N299" s="120" t="s">
        <v>254</v>
      </c>
      <c r="O299" s="120">
        <v>600</v>
      </c>
      <c r="P299" s="120">
        <v>1</v>
      </c>
      <c r="Q299" s="120">
        <v>3</v>
      </c>
      <c r="R299" s="120">
        <v>3</v>
      </c>
      <c r="S299" s="122">
        <f>F299/E299</f>
        <v>0.26223776223776224</v>
      </c>
      <c r="T299" s="124">
        <f>O299/E299</f>
        <v>0.41958041958041958</v>
      </c>
      <c r="U299" s="8"/>
      <c r="W299" s="120" t="s">
        <v>197</v>
      </c>
      <c r="X299" s="126">
        <f>R299-Q299</f>
        <v>0</v>
      </c>
    </row>
    <row r="300" spans="1:24" x14ac:dyDescent="0.2">
      <c r="A300" s="159"/>
      <c r="C300" s="121"/>
      <c r="D300" s="121"/>
      <c r="E300" s="127"/>
      <c r="F300" s="127"/>
      <c r="G300" s="127"/>
      <c r="H300" s="121"/>
      <c r="I300" s="125"/>
      <c r="J300" s="125"/>
      <c r="K300" s="119"/>
      <c r="L300" s="121"/>
      <c r="M300" s="121"/>
      <c r="N300" s="121"/>
      <c r="O300" s="121"/>
      <c r="P300" s="121"/>
      <c r="Q300" s="121"/>
      <c r="R300" s="121"/>
      <c r="S300" s="123"/>
      <c r="T300" s="125"/>
      <c r="U300" s="8"/>
      <c r="W300" s="121"/>
      <c r="X300" s="127"/>
    </row>
    <row r="301" spans="1:24" ht="12.75" customHeight="1" x14ac:dyDescent="0.2">
      <c r="A301" s="158" t="s">
        <v>264</v>
      </c>
      <c r="C301" s="120" t="s">
        <v>198</v>
      </c>
      <c r="D301" s="120"/>
      <c r="E301" s="126">
        <v>1428</v>
      </c>
      <c r="F301" s="126">
        <v>375</v>
      </c>
      <c r="G301" s="126" t="s">
        <v>244</v>
      </c>
      <c r="H301" s="120" t="s">
        <v>342</v>
      </c>
      <c r="I301" s="124">
        <v>9</v>
      </c>
      <c r="J301" s="124"/>
      <c r="K301" s="118">
        <v>1</v>
      </c>
      <c r="L301" s="120">
        <v>2</v>
      </c>
      <c r="M301" s="120" t="s">
        <v>263</v>
      </c>
      <c r="N301" s="120" t="s">
        <v>254</v>
      </c>
      <c r="O301" s="120">
        <v>600</v>
      </c>
      <c r="P301" s="120">
        <v>1</v>
      </c>
      <c r="Q301" s="120">
        <v>3</v>
      </c>
      <c r="R301" s="120">
        <v>3</v>
      </c>
      <c r="S301" s="122">
        <f>F301/E301</f>
        <v>0.26260504201680673</v>
      </c>
      <c r="T301" s="124">
        <f>O301/E301</f>
        <v>0.42016806722689076</v>
      </c>
      <c r="U301" s="8"/>
      <c r="W301" s="120" t="s">
        <v>198</v>
      </c>
      <c r="X301" s="126">
        <f>R301-Q301</f>
        <v>0</v>
      </c>
    </row>
    <row r="302" spans="1:24" x14ac:dyDescent="0.2">
      <c r="A302" s="159"/>
      <c r="C302" s="121"/>
      <c r="D302" s="121"/>
      <c r="E302" s="127"/>
      <c r="F302" s="127"/>
      <c r="G302" s="127"/>
      <c r="H302" s="121"/>
      <c r="I302" s="125"/>
      <c r="J302" s="125"/>
      <c r="K302" s="119"/>
      <c r="L302" s="121"/>
      <c r="M302" s="121"/>
      <c r="N302" s="121"/>
      <c r="O302" s="121"/>
      <c r="P302" s="121"/>
      <c r="Q302" s="121"/>
      <c r="R302" s="121"/>
      <c r="S302" s="123"/>
      <c r="T302" s="125"/>
      <c r="U302" s="8"/>
      <c r="W302" s="121"/>
      <c r="X302" s="127"/>
    </row>
    <row r="303" spans="1:24" ht="12.75" customHeight="1" x14ac:dyDescent="0.2">
      <c r="A303" s="158" t="s">
        <v>264</v>
      </c>
      <c r="C303" s="120" t="s">
        <v>199</v>
      </c>
      <c r="D303" s="120"/>
      <c r="E303" s="126">
        <v>1445</v>
      </c>
      <c r="F303" s="126">
        <v>375</v>
      </c>
      <c r="G303" s="126" t="s">
        <v>244</v>
      </c>
      <c r="H303" s="120" t="s">
        <v>342</v>
      </c>
      <c r="I303" s="124">
        <v>9</v>
      </c>
      <c r="J303" s="124"/>
      <c r="K303" s="118">
        <v>1</v>
      </c>
      <c r="L303" s="120">
        <v>2</v>
      </c>
      <c r="M303" s="120" t="s">
        <v>263</v>
      </c>
      <c r="N303" s="120" t="s">
        <v>254</v>
      </c>
      <c r="O303" s="120">
        <v>600</v>
      </c>
      <c r="P303" s="120">
        <v>1</v>
      </c>
      <c r="Q303" s="120">
        <v>3</v>
      </c>
      <c r="R303" s="120">
        <v>3</v>
      </c>
      <c r="S303" s="122">
        <f>F303/E303</f>
        <v>0.25951557093425603</v>
      </c>
      <c r="T303" s="124">
        <f>O303/E303</f>
        <v>0.41522491349480967</v>
      </c>
      <c r="U303" s="8"/>
      <c r="W303" s="120" t="s">
        <v>199</v>
      </c>
      <c r="X303" s="126">
        <f>R303-Q303</f>
        <v>0</v>
      </c>
    </row>
    <row r="304" spans="1:24" x14ac:dyDescent="0.2">
      <c r="A304" s="159"/>
      <c r="C304" s="121"/>
      <c r="D304" s="121"/>
      <c r="E304" s="127"/>
      <c r="F304" s="127"/>
      <c r="G304" s="127"/>
      <c r="H304" s="121"/>
      <c r="I304" s="125"/>
      <c r="J304" s="125"/>
      <c r="K304" s="119"/>
      <c r="L304" s="121"/>
      <c r="M304" s="121"/>
      <c r="N304" s="121"/>
      <c r="O304" s="121"/>
      <c r="P304" s="121"/>
      <c r="Q304" s="121"/>
      <c r="R304" s="121"/>
      <c r="S304" s="123"/>
      <c r="T304" s="125"/>
      <c r="U304" s="8"/>
      <c r="W304" s="121"/>
      <c r="X304" s="127"/>
    </row>
    <row r="305" spans="1:24" ht="12.75" customHeight="1" x14ac:dyDescent="0.2">
      <c r="A305" s="158" t="s">
        <v>264</v>
      </c>
      <c r="C305" s="120" t="s">
        <v>200</v>
      </c>
      <c r="D305" s="120"/>
      <c r="E305" s="126">
        <v>1464</v>
      </c>
      <c r="F305" s="126">
        <v>375</v>
      </c>
      <c r="G305" s="126" t="s">
        <v>244</v>
      </c>
      <c r="H305" s="120" t="s">
        <v>342</v>
      </c>
      <c r="I305" s="124">
        <v>9</v>
      </c>
      <c r="J305" s="124"/>
      <c r="K305" s="118">
        <v>1</v>
      </c>
      <c r="L305" s="120">
        <v>2</v>
      </c>
      <c r="M305" s="120" t="s">
        <v>263</v>
      </c>
      <c r="N305" s="120" t="s">
        <v>254</v>
      </c>
      <c r="O305" s="120">
        <v>600</v>
      </c>
      <c r="P305" s="120">
        <v>1</v>
      </c>
      <c r="Q305" s="120">
        <v>3</v>
      </c>
      <c r="R305" s="120">
        <v>3</v>
      </c>
      <c r="S305" s="122">
        <f>F305/E305</f>
        <v>0.25614754098360654</v>
      </c>
      <c r="T305" s="124">
        <f>O305/E305</f>
        <v>0.4098360655737705</v>
      </c>
      <c r="U305" s="8"/>
      <c r="W305" s="120" t="s">
        <v>200</v>
      </c>
      <c r="X305" s="126">
        <f>R305-Q305</f>
        <v>0</v>
      </c>
    </row>
    <row r="306" spans="1:24" x14ac:dyDescent="0.2">
      <c r="A306" s="159"/>
      <c r="C306" s="121"/>
      <c r="D306" s="121"/>
      <c r="E306" s="127"/>
      <c r="F306" s="127"/>
      <c r="G306" s="127"/>
      <c r="H306" s="121"/>
      <c r="I306" s="125"/>
      <c r="J306" s="125"/>
      <c r="K306" s="119"/>
      <c r="L306" s="121"/>
      <c r="M306" s="121"/>
      <c r="N306" s="121"/>
      <c r="O306" s="121"/>
      <c r="P306" s="121"/>
      <c r="Q306" s="121"/>
      <c r="R306" s="121"/>
      <c r="S306" s="123"/>
      <c r="T306" s="125"/>
      <c r="U306" s="8"/>
      <c r="W306" s="121"/>
      <c r="X306" s="127"/>
    </row>
    <row r="307" spans="1:24" ht="12.75" customHeight="1" x14ac:dyDescent="0.2">
      <c r="A307" s="158" t="s">
        <v>264</v>
      </c>
      <c r="C307" s="120" t="s">
        <v>201</v>
      </c>
      <c r="D307" s="120"/>
      <c r="E307" s="126">
        <v>1435</v>
      </c>
      <c r="F307" s="126">
        <v>375</v>
      </c>
      <c r="G307" s="126" t="s">
        <v>244</v>
      </c>
      <c r="H307" s="120" t="s">
        <v>342</v>
      </c>
      <c r="I307" s="124">
        <v>9</v>
      </c>
      <c r="J307" s="124"/>
      <c r="K307" s="118">
        <v>1</v>
      </c>
      <c r="L307" s="120">
        <v>2</v>
      </c>
      <c r="M307" s="120" t="s">
        <v>263</v>
      </c>
      <c r="N307" s="120" t="s">
        <v>254</v>
      </c>
      <c r="O307" s="120">
        <v>600</v>
      </c>
      <c r="P307" s="120">
        <v>1</v>
      </c>
      <c r="Q307" s="120">
        <v>3</v>
      </c>
      <c r="R307" s="120">
        <v>3</v>
      </c>
      <c r="S307" s="122">
        <f>F307/E307</f>
        <v>0.26132404181184671</v>
      </c>
      <c r="T307" s="124">
        <f>O307/E307</f>
        <v>0.41811846689895471</v>
      </c>
      <c r="U307" s="8"/>
      <c r="W307" s="120" t="s">
        <v>201</v>
      </c>
      <c r="X307" s="126">
        <f>R307-Q307</f>
        <v>0</v>
      </c>
    </row>
    <row r="308" spans="1:24" x14ac:dyDescent="0.2">
      <c r="A308" s="159"/>
      <c r="C308" s="121"/>
      <c r="D308" s="121"/>
      <c r="E308" s="127"/>
      <c r="F308" s="127"/>
      <c r="G308" s="127"/>
      <c r="H308" s="121"/>
      <c r="I308" s="125"/>
      <c r="J308" s="125"/>
      <c r="K308" s="119"/>
      <c r="L308" s="121"/>
      <c r="M308" s="121"/>
      <c r="N308" s="121"/>
      <c r="O308" s="121"/>
      <c r="P308" s="121"/>
      <c r="Q308" s="121"/>
      <c r="R308" s="121"/>
      <c r="S308" s="123"/>
      <c r="T308" s="125"/>
      <c r="U308" s="8"/>
      <c r="W308" s="121"/>
      <c r="X308" s="127"/>
    </row>
    <row r="309" spans="1:24" ht="12.75" customHeight="1" x14ac:dyDescent="0.2">
      <c r="A309" s="158" t="s">
        <v>264</v>
      </c>
      <c r="C309" s="120" t="s">
        <v>202</v>
      </c>
      <c r="D309" s="120"/>
      <c r="E309" s="126">
        <v>1444</v>
      </c>
      <c r="F309" s="126">
        <v>375</v>
      </c>
      <c r="G309" s="126" t="s">
        <v>244</v>
      </c>
      <c r="H309" s="120" t="s">
        <v>342</v>
      </c>
      <c r="I309" s="124">
        <v>9</v>
      </c>
      <c r="J309" s="124"/>
      <c r="K309" s="118">
        <v>1</v>
      </c>
      <c r="L309" s="120">
        <v>2</v>
      </c>
      <c r="M309" s="120" t="s">
        <v>263</v>
      </c>
      <c r="N309" s="120" t="s">
        <v>254</v>
      </c>
      <c r="O309" s="120">
        <v>600</v>
      </c>
      <c r="P309" s="120">
        <v>1</v>
      </c>
      <c r="Q309" s="120">
        <v>3</v>
      </c>
      <c r="R309" s="120">
        <v>3</v>
      </c>
      <c r="S309" s="122">
        <f>F309/E309</f>
        <v>0.25969529085872578</v>
      </c>
      <c r="T309" s="124">
        <f>O309/E309</f>
        <v>0.41551246537396119</v>
      </c>
      <c r="U309" s="8"/>
      <c r="W309" s="120" t="s">
        <v>202</v>
      </c>
      <c r="X309" s="126">
        <f>R309-Q309</f>
        <v>0</v>
      </c>
    </row>
    <row r="310" spans="1:24" x14ac:dyDescent="0.2">
      <c r="A310" s="159"/>
      <c r="C310" s="121"/>
      <c r="D310" s="121"/>
      <c r="E310" s="127"/>
      <c r="F310" s="127"/>
      <c r="G310" s="127"/>
      <c r="H310" s="121"/>
      <c r="I310" s="125"/>
      <c r="J310" s="125"/>
      <c r="K310" s="119"/>
      <c r="L310" s="121"/>
      <c r="M310" s="121"/>
      <c r="N310" s="121"/>
      <c r="O310" s="121"/>
      <c r="P310" s="121"/>
      <c r="Q310" s="121"/>
      <c r="R310" s="121"/>
      <c r="S310" s="123"/>
      <c r="T310" s="125"/>
      <c r="U310" s="8"/>
      <c r="W310" s="121"/>
      <c r="X310" s="127"/>
    </row>
    <row r="311" spans="1:24" ht="12.75" customHeight="1" x14ac:dyDescent="0.2">
      <c r="A311" s="158" t="s">
        <v>264</v>
      </c>
      <c r="C311" s="120" t="s">
        <v>203</v>
      </c>
      <c r="D311" s="120"/>
      <c r="E311" s="126">
        <v>1436</v>
      </c>
      <c r="F311" s="126">
        <v>375</v>
      </c>
      <c r="G311" s="126" t="s">
        <v>244</v>
      </c>
      <c r="H311" s="120" t="s">
        <v>342</v>
      </c>
      <c r="I311" s="124">
        <v>9</v>
      </c>
      <c r="J311" s="124"/>
      <c r="K311" s="118">
        <v>1</v>
      </c>
      <c r="L311" s="120">
        <v>2</v>
      </c>
      <c r="M311" s="120" t="s">
        <v>263</v>
      </c>
      <c r="N311" s="120" t="s">
        <v>254</v>
      </c>
      <c r="O311" s="120">
        <v>600</v>
      </c>
      <c r="P311" s="120">
        <v>1</v>
      </c>
      <c r="Q311" s="120">
        <v>3</v>
      </c>
      <c r="R311" s="120">
        <v>3</v>
      </c>
      <c r="S311" s="122">
        <f>F311/E311</f>
        <v>0.26114206128133705</v>
      </c>
      <c r="T311" s="124">
        <f>O311/E311</f>
        <v>0.4178272980501393</v>
      </c>
      <c r="U311" s="8"/>
      <c r="W311" s="120" t="s">
        <v>203</v>
      </c>
      <c r="X311" s="126">
        <f>R311-Q311</f>
        <v>0</v>
      </c>
    </row>
    <row r="312" spans="1:24" x14ac:dyDescent="0.2">
      <c r="A312" s="159"/>
      <c r="C312" s="121"/>
      <c r="D312" s="121"/>
      <c r="E312" s="127"/>
      <c r="F312" s="127"/>
      <c r="G312" s="127"/>
      <c r="H312" s="121"/>
      <c r="I312" s="125"/>
      <c r="J312" s="125"/>
      <c r="K312" s="119"/>
      <c r="L312" s="121"/>
      <c r="M312" s="121"/>
      <c r="N312" s="121"/>
      <c r="O312" s="121"/>
      <c r="P312" s="121"/>
      <c r="Q312" s="121"/>
      <c r="R312" s="121"/>
      <c r="S312" s="123"/>
      <c r="T312" s="125"/>
      <c r="U312" s="8"/>
      <c r="W312" s="121"/>
      <c r="X312" s="127"/>
    </row>
    <row r="313" spans="1:24" ht="12.75" customHeight="1" x14ac:dyDescent="0.2">
      <c r="A313" s="158" t="s">
        <v>264</v>
      </c>
      <c r="C313" s="120" t="s">
        <v>204</v>
      </c>
      <c r="D313" s="120"/>
      <c r="E313" s="126">
        <v>1431</v>
      </c>
      <c r="F313" s="126">
        <v>375</v>
      </c>
      <c r="G313" s="126" t="s">
        <v>244</v>
      </c>
      <c r="H313" s="120" t="s">
        <v>342</v>
      </c>
      <c r="I313" s="124">
        <v>9</v>
      </c>
      <c r="J313" s="124"/>
      <c r="K313" s="118">
        <v>1</v>
      </c>
      <c r="L313" s="120">
        <v>2</v>
      </c>
      <c r="M313" s="120" t="s">
        <v>263</v>
      </c>
      <c r="N313" s="120" t="s">
        <v>254</v>
      </c>
      <c r="O313" s="120">
        <v>600</v>
      </c>
      <c r="P313" s="120">
        <v>1</v>
      </c>
      <c r="Q313" s="120">
        <v>3</v>
      </c>
      <c r="R313" s="120">
        <v>3</v>
      </c>
      <c r="S313" s="122">
        <f>F313/E313</f>
        <v>0.26205450733752622</v>
      </c>
      <c r="T313" s="124">
        <f>O313/E313</f>
        <v>0.41928721174004191</v>
      </c>
      <c r="U313" s="8"/>
      <c r="W313" s="120" t="s">
        <v>204</v>
      </c>
      <c r="X313" s="126">
        <f>R313-Q313</f>
        <v>0</v>
      </c>
    </row>
    <row r="314" spans="1:24" x14ac:dyDescent="0.2">
      <c r="A314" s="159"/>
      <c r="C314" s="121"/>
      <c r="D314" s="121"/>
      <c r="E314" s="127"/>
      <c r="F314" s="127"/>
      <c r="G314" s="127"/>
      <c r="H314" s="121"/>
      <c r="I314" s="125"/>
      <c r="J314" s="125"/>
      <c r="K314" s="119"/>
      <c r="L314" s="121"/>
      <c r="M314" s="121"/>
      <c r="N314" s="121"/>
      <c r="O314" s="121"/>
      <c r="P314" s="121"/>
      <c r="Q314" s="121"/>
      <c r="R314" s="121"/>
      <c r="S314" s="123"/>
      <c r="T314" s="125"/>
      <c r="U314" s="8"/>
      <c r="W314" s="121"/>
      <c r="X314" s="127"/>
    </row>
    <row r="315" spans="1:24" ht="12.75" customHeight="1" x14ac:dyDescent="0.2">
      <c r="A315" s="158" t="s">
        <v>264</v>
      </c>
      <c r="C315" s="120" t="s">
        <v>205</v>
      </c>
      <c r="D315" s="120"/>
      <c r="E315" s="126">
        <v>1507</v>
      </c>
      <c r="F315" s="126">
        <v>375</v>
      </c>
      <c r="G315" s="126" t="s">
        <v>244</v>
      </c>
      <c r="H315" s="120" t="s">
        <v>342</v>
      </c>
      <c r="I315" s="124">
        <v>9</v>
      </c>
      <c r="J315" s="124"/>
      <c r="K315" s="118">
        <v>1</v>
      </c>
      <c r="L315" s="120">
        <v>2</v>
      </c>
      <c r="M315" s="120" t="s">
        <v>263</v>
      </c>
      <c r="N315" s="120" t="s">
        <v>254</v>
      </c>
      <c r="O315" s="120">
        <v>600</v>
      </c>
      <c r="P315" s="120">
        <v>1</v>
      </c>
      <c r="Q315" s="120">
        <v>3</v>
      </c>
      <c r="R315" s="120">
        <v>3</v>
      </c>
      <c r="S315" s="122">
        <f>F315/E315</f>
        <v>0.24883875248838752</v>
      </c>
      <c r="T315" s="124">
        <f>O315/E315</f>
        <v>0.39814200398142002</v>
      </c>
      <c r="U315" s="8"/>
      <c r="W315" s="120" t="s">
        <v>205</v>
      </c>
      <c r="X315" s="126">
        <f>R315-Q315</f>
        <v>0</v>
      </c>
    </row>
    <row r="316" spans="1:24" x14ac:dyDescent="0.2">
      <c r="A316" s="159"/>
      <c r="C316" s="121"/>
      <c r="D316" s="121"/>
      <c r="E316" s="127"/>
      <c r="F316" s="127"/>
      <c r="G316" s="127"/>
      <c r="H316" s="121"/>
      <c r="I316" s="125"/>
      <c r="J316" s="125"/>
      <c r="K316" s="119"/>
      <c r="L316" s="121"/>
      <c r="M316" s="121"/>
      <c r="N316" s="121"/>
      <c r="O316" s="121"/>
      <c r="P316" s="121"/>
      <c r="Q316" s="121"/>
      <c r="R316" s="121"/>
      <c r="S316" s="123"/>
      <c r="T316" s="125"/>
      <c r="U316" s="8"/>
      <c r="W316" s="121"/>
      <c r="X316" s="127"/>
    </row>
    <row r="317" spans="1:24" ht="12.75" customHeight="1" x14ac:dyDescent="0.2">
      <c r="A317" s="158" t="s">
        <v>264</v>
      </c>
      <c r="C317" s="120" t="s">
        <v>206</v>
      </c>
      <c r="D317" s="120"/>
      <c r="E317" s="126">
        <v>1450</v>
      </c>
      <c r="F317" s="126">
        <v>375</v>
      </c>
      <c r="G317" s="126" t="s">
        <v>244</v>
      </c>
      <c r="H317" s="120" t="s">
        <v>342</v>
      </c>
      <c r="I317" s="124">
        <v>9</v>
      </c>
      <c r="J317" s="124"/>
      <c r="K317" s="118">
        <v>1</v>
      </c>
      <c r="L317" s="120">
        <v>2</v>
      </c>
      <c r="M317" s="120" t="s">
        <v>263</v>
      </c>
      <c r="N317" s="120" t="s">
        <v>254</v>
      </c>
      <c r="O317" s="120">
        <v>600</v>
      </c>
      <c r="P317" s="120">
        <v>1</v>
      </c>
      <c r="Q317" s="120">
        <v>3</v>
      </c>
      <c r="R317" s="120">
        <v>3</v>
      </c>
      <c r="S317" s="122">
        <f>F317/E317</f>
        <v>0.25862068965517243</v>
      </c>
      <c r="T317" s="124">
        <f>O317/E317</f>
        <v>0.41379310344827586</v>
      </c>
      <c r="U317" s="8"/>
      <c r="W317" s="120" t="s">
        <v>206</v>
      </c>
      <c r="X317" s="126">
        <f>R317-Q317</f>
        <v>0</v>
      </c>
    </row>
    <row r="318" spans="1:24" x14ac:dyDescent="0.2">
      <c r="A318" s="159"/>
      <c r="C318" s="121"/>
      <c r="D318" s="121"/>
      <c r="E318" s="127"/>
      <c r="F318" s="127"/>
      <c r="G318" s="127"/>
      <c r="H318" s="121"/>
      <c r="I318" s="125"/>
      <c r="J318" s="125"/>
      <c r="K318" s="119"/>
      <c r="L318" s="121"/>
      <c r="M318" s="121"/>
      <c r="N318" s="121"/>
      <c r="O318" s="121"/>
      <c r="P318" s="121"/>
      <c r="Q318" s="121"/>
      <c r="R318" s="121"/>
      <c r="S318" s="123"/>
      <c r="T318" s="125"/>
      <c r="U318" s="8"/>
      <c r="W318" s="121"/>
      <c r="X318" s="127"/>
    </row>
    <row r="319" spans="1:24" ht="12.75" customHeight="1" x14ac:dyDescent="0.2">
      <c r="A319" s="158" t="s">
        <v>264</v>
      </c>
      <c r="C319" s="120" t="s">
        <v>207</v>
      </c>
      <c r="D319" s="120"/>
      <c r="E319" s="126">
        <v>1518</v>
      </c>
      <c r="F319" s="126">
        <v>375</v>
      </c>
      <c r="G319" s="126" t="s">
        <v>244</v>
      </c>
      <c r="H319" s="120" t="s">
        <v>342</v>
      </c>
      <c r="I319" s="124">
        <v>9</v>
      </c>
      <c r="J319" s="124"/>
      <c r="K319" s="118">
        <v>1</v>
      </c>
      <c r="L319" s="120">
        <v>2</v>
      </c>
      <c r="M319" s="120" t="s">
        <v>263</v>
      </c>
      <c r="N319" s="120" t="s">
        <v>254</v>
      </c>
      <c r="O319" s="120">
        <v>600</v>
      </c>
      <c r="P319" s="120">
        <v>1</v>
      </c>
      <c r="Q319" s="120">
        <v>3</v>
      </c>
      <c r="R319" s="120">
        <v>3</v>
      </c>
      <c r="S319" s="122">
        <f>F319/E319</f>
        <v>0.24703557312252963</v>
      </c>
      <c r="T319" s="124">
        <f>O319/E319</f>
        <v>0.39525691699604742</v>
      </c>
      <c r="U319" s="8"/>
      <c r="W319" s="120" t="s">
        <v>207</v>
      </c>
      <c r="X319" s="126">
        <f>R319-Q319</f>
        <v>0</v>
      </c>
    </row>
    <row r="320" spans="1:24" x14ac:dyDescent="0.2">
      <c r="A320" s="159"/>
      <c r="C320" s="121"/>
      <c r="D320" s="121"/>
      <c r="E320" s="127"/>
      <c r="F320" s="127"/>
      <c r="G320" s="127"/>
      <c r="H320" s="121"/>
      <c r="I320" s="125"/>
      <c r="J320" s="125"/>
      <c r="K320" s="119"/>
      <c r="L320" s="121"/>
      <c r="M320" s="121"/>
      <c r="N320" s="121"/>
      <c r="O320" s="121"/>
      <c r="P320" s="121"/>
      <c r="Q320" s="121"/>
      <c r="R320" s="121"/>
      <c r="S320" s="123"/>
      <c r="T320" s="125"/>
      <c r="U320" s="8"/>
      <c r="W320" s="121"/>
      <c r="X320" s="127"/>
    </row>
    <row r="321" spans="1:24" ht="12.75" customHeight="1" x14ac:dyDescent="0.2">
      <c r="A321" s="158" t="s">
        <v>264</v>
      </c>
      <c r="C321" s="120" t="s">
        <v>208</v>
      </c>
      <c r="D321" s="120"/>
      <c r="E321" s="126">
        <v>1535</v>
      </c>
      <c r="F321" s="126">
        <v>375</v>
      </c>
      <c r="G321" s="126" t="s">
        <v>244</v>
      </c>
      <c r="H321" s="120" t="s">
        <v>342</v>
      </c>
      <c r="I321" s="124">
        <v>9</v>
      </c>
      <c r="J321" s="124"/>
      <c r="K321" s="118">
        <v>1</v>
      </c>
      <c r="L321" s="120">
        <v>2</v>
      </c>
      <c r="M321" s="120" t="s">
        <v>263</v>
      </c>
      <c r="N321" s="120" t="s">
        <v>254</v>
      </c>
      <c r="O321" s="120">
        <v>600</v>
      </c>
      <c r="P321" s="120">
        <v>1</v>
      </c>
      <c r="Q321" s="120">
        <v>3</v>
      </c>
      <c r="R321" s="120">
        <v>3</v>
      </c>
      <c r="S321" s="122">
        <f>F321/E321</f>
        <v>0.24429967426710097</v>
      </c>
      <c r="T321" s="124">
        <f>O321/E321</f>
        <v>0.39087947882736157</v>
      </c>
      <c r="U321" s="8"/>
      <c r="W321" s="120" t="s">
        <v>208</v>
      </c>
      <c r="X321" s="126">
        <f>R321-Q321</f>
        <v>0</v>
      </c>
    </row>
    <row r="322" spans="1:24" x14ac:dyDescent="0.2">
      <c r="A322" s="159"/>
      <c r="C322" s="121"/>
      <c r="D322" s="121"/>
      <c r="E322" s="127"/>
      <c r="F322" s="127"/>
      <c r="G322" s="127"/>
      <c r="H322" s="121"/>
      <c r="I322" s="125"/>
      <c r="J322" s="125"/>
      <c r="K322" s="119"/>
      <c r="L322" s="121"/>
      <c r="M322" s="121"/>
      <c r="N322" s="121"/>
      <c r="O322" s="121"/>
      <c r="P322" s="121"/>
      <c r="Q322" s="121"/>
      <c r="R322" s="121"/>
      <c r="S322" s="123"/>
      <c r="T322" s="125"/>
      <c r="U322" s="8"/>
      <c r="W322" s="121"/>
      <c r="X322" s="127"/>
    </row>
    <row r="323" spans="1:24" ht="12.75" customHeight="1" x14ac:dyDescent="0.2">
      <c r="A323" s="158" t="s">
        <v>264</v>
      </c>
      <c r="C323" s="120" t="s">
        <v>209</v>
      </c>
      <c r="D323" s="120"/>
      <c r="E323" s="126">
        <v>1636</v>
      </c>
      <c r="F323" s="126">
        <v>375</v>
      </c>
      <c r="G323" s="126" t="s">
        <v>244</v>
      </c>
      <c r="H323" s="120" t="s">
        <v>342</v>
      </c>
      <c r="I323" s="124">
        <v>9</v>
      </c>
      <c r="J323" s="124"/>
      <c r="K323" s="118">
        <v>1</v>
      </c>
      <c r="L323" s="120">
        <v>2</v>
      </c>
      <c r="M323" s="120" t="s">
        <v>263</v>
      </c>
      <c r="N323" s="120" t="s">
        <v>254</v>
      </c>
      <c r="O323" s="120">
        <v>600</v>
      </c>
      <c r="P323" s="120">
        <v>1</v>
      </c>
      <c r="Q323" s="120">
        <v>3</v>
      </c>
      <c r="R323" s="120">
        <v>3</v>
      </c>
      <c r="S323" s="122">
        <f>F323/E323</f>
        <v>0.22921760391198043</v>
      </c>
      <c r="T323" s="124">
        <f>O323/E323</f>
        <v>0.36674816625916873</v>
      </c>
      <c r="U323" s="8"/>
      <c r="W323" s="120" t="s">
        <v>209</v>
      </c>
      <c r="X323" s="126">
        <f>R323-Q323</f>
        <v>0</v>
      </c>
    </row>
    <row r="324" spans="1:24" x14ac:dyDescent="0.2">
      <c r="A324" s="159"/>
      <c r="C324" s="121"/>
      <c r="D324" s="121"/>
      <c r="E324" s="127"/>
      <c r="F324" s="127"/>
      <c r="G324" s="127"/>
      <c r="H324" s="121"/>
      <c r="I324" s="125"/>
      <c r="J324" s="125"/>
      <c r="K324" s="119"/>
      <c r="L324" s="121"/>
      <c r="M324" s="121"/>
      <c r="N324" s="121"/>
      <c r="O324" s="121"/>
      <c r="P324" s="121"/>
      <c r="Q324" s="121"/>
      <c r="R324" s="121"/>
      <c r="S324" s="123"/>
      <c r="T324" s="125"/>
      <c r="U324" s="8"/>
      <c r="W324" s="121"/>
      <c r="X324" s="127"/>
    </row>
    <row r="325" spans="1:24" ht="12.75" customHeight="1" x14ac:dyDescent="0.2">
      <c r="A325" s="158" t="s">
        <v>264</v>
      </c>
      <c r="C325" s="120" t="s">
        <v>210</v>
      </c>
      <c r="D325" s="120"/>
      <c r="E325" s="126">
        <v>1611</v>
      </c>
      <c r="F325" s="126">
        <v>375</v>
      </c>
      <c r="G325" s="126" t="s">
        <v>244</v>
      </c>
      <c r="H325" s="120" t="s">
        <v>342</v>
      </c>
      <c r="I325" s="124">
        <v>9</v>
      </c>
      <c r="J325" s="124"/>
      <c r="K325" s="118">
        <v>1</v>
      </c>
      <c r="L325" s="120">
        <v>2</v>
      </c>
      <c r="M325" s="120" t="s">
        <v>263</v>
      </c>
      <c r="N325" s="120" t="s">
        <v>254</v>
      </c>
      <c r="O325" s="120">
        <v>600</v>
      </c>
      <c r="P325" s="120">
        <v>1</v>
      </c>
      <c r="Q325" s="120">
        <v>3</v>
      </c>
      <c r="R325" s="120">
        <v>3</v>
      </c>
      <c r="S325" s="122">
        <f>F325/E325</f>
        <v>0.23277467411545624</v>
      </c>
      <c r="T325" s="124">
        <f>O325/E325</f>
        <v>0.37243947858472998</v>
      </c>
      <c r="U325" s="8"/>
      <c r="W325" s="120" t="s">
        <v>210</v>
      </c>
      <c r="X325" s="126">
        <f>R325-Q325</f>
        <v>0</v>
      </c>
    </row>
    <row r="326" spans="1:24" x14ac:dyDescent="0.2">
      <c r="A326" s="159"/>
      <c r="C326" s="121"/>
      <c r="D326" s="121"/>
      <c r="E326" s="127"/>
      <c r="F326" s="127"/>
      <c r="G326" s="127"/>
      <c r="H326" s="121"/>
      <c r="I326" s="125"/>
      <c r="J326" s="125"/>
      <c r="K326" s="119"/>
      <c r="L326" s="121"/>
      <c r="M326" s="121"/>
      <c r="N326" s="121"/>
      <c r="O326" s="121"/>
      <c r="P326" s="121"/>
      <c r="Q326" s="121"/>
      <c r="R326" s="121"/>
      <c r="S326" s="123"/>
      <c r="T326" s="125"/>
      <c r="U326" s="8"/>
      <c r="W326" s="121"/>
      <c r="X326" s="127"/>
    </row>
    <row r="327" spans="1:24" ht="12.75" customHeight="1" x14ac:dyDescent="0.2">
      <c r="A327" s="158" t="s">
        <v>264</v>
      </c>
      <c r="C327" s="120" t="s">
        <v>211</v>
      </c>
      <c r="D327" s="120"/>
      <c r="E327" s="126">
        <v>1665</v>
      </c>
      <c r="F327" s="126">
        <v>375</v>
      </c>
      <c r="G327" s="126" t="s">
        <v>244</v>
      </c>
      <c r="H327" s="120" t="s">
        <v>342</v>
      </c>
      <c r="I327" s="124">
        <v>9</v>
      </c>
      <c r="J327" s="124"/>
      <c r="K327" s="118">
        <v>1</v>
      </c>
      <c r="L327" s="120">
        <v>2</v>
      </c>
      <c r="M327" s="120" t="s">
        <v>263</v>
      </c>
      <c r="N327" s="120" t="s">
        <v>254</v>
      </c>
      <c r="O327" s="120">
        <v>600</v>
      </c>
      <c r="P327" s="120">
        <v>1</v>
      </c>
      <c r="Q327" s="120">
        <v>3</v>
      </c>
      <c r="R327" s="120">
        <v>3</v>
      </c>
      <c r="S327" s="122">
        <f>F327/E327</f>
        <v>0.22522522522522523</v>
      </c>
      <c r="T327" s="124">
        <f>O327/E327</f>
        <v>0.36036036036036034</v>
      </c>
      <c r="U327" s="8"/>
      <c r="W327" s="120" t="s">
        <v>211</v>
      </c>
      <c r="X327" s="126">
        <f>R327-Q327</f>
        <v>0</v>
      </c>
    </row>
    <row r="328" spans="1:24" x14ac:dyDescent="0.2">
      <c r="A328" s="159"/>
      <c r="C328" s="121"/>
      <c r="D328" s="121"/>
      <c r="E328" s="127"/>
      <c r="F328" s="127"/>
      <c r="G328" s="127"/>
      <c r="H328" s="121"/>
      <c r="I328" s="125"/>
      <c r="J328" s="125"/>
      <c r="K328" s="119"/>
      <c r="L328" s="121"/>
      <c r="M328" s="121"/>
      <c r="N328" s="121"/>
      <c r="O328" s="121"/>
      <c r="P328" s="121"/>
      <c r="Q328" s="121"/>
      <c r="R328" s="121"/>
      <c r="S328" s="123"/>
      <c r="T328" s="125"/>
      <c r="U328" s="8"/>
      <c r="W328" s="121"/>
      <c r="X328" s="127"/>
    </row>
    <row r="329" spans="1:24" ht="12.75" customHeight="1" x14ac:dyDescent="0.2">
      <c r="A329" s="158" t="s">
        <v>264</v>
      </c>
      <c r="C329" s="120" t="s">
        <v>212</v>
      </c>
      <c r="D329" s="120"/>
      <c r="E329" s="126">
        <v>1692</v>
      </c>
      <c r="F329" s="126">
        <v>375</v>
      </c>
      <c r="G329" s="126" t="s">
        <v>244</v>
      </c>
      <c r="H329" s="120" t="s">
        <v>342</v>
      </c>
      <c r="I329" s="124">
        <v>9</v>
      </c>
      <c r="J329" s="124"/>
      <c r="K329" s="118">
        <v>1</v>
      </c>
      <c r="L329" s="120">
        <v>2</v>
      </c>
      <c r="M329" s="120" t="s">
        <v>263</v>
      </c>
      <c r="N329" s="120" t="s">
        <v>254</v>
      </c>
      <c r="O329" s="120">
        <v>600</v>
      </c>
      <c r="P329" s="120">
        <v>1</v>
      </c>
      <c r="Q329" s="120">
        <v>3</v>
      </c>
      <c r="R329" s="120">
        <v>3</v>
      </c>
      <c r="S329" s="122">
        <f>F329/E329</f>
        <v>0.22163120567375885</v>
      </c>
      <c r="T329" s="124">
        <f>O329/E329</f>
        <v>0.3546099290780142</v>
      </c>
      <c r="U329" s="8"/>
      <c r="W329" s="120" t="s">
        <v>212</v>
      </c>
      <c r="X329" s="126">
        <f>R329-Q329</f>
        <v>0</v>
      </c>
    </row>
    <row r="330" spans="1:24" x14ac:dyDescent="0.2">
      <c r="A330" s="159"/>
      <c r="C330" s="121"/>
      <c r="D330" s="121"/>
      <c r="E330" s="127"/>
      <c r="F330" s="127"/>
      <c r="G330" s="127"/>
      <c r="H330" s="121"/>
      <c r="I330" s="125"/>
      <c r="J330" s="125"/>
      <c r="K330" s="119"/>
      <c r="L330" s="121"/>
      <c r="M330" s="121"/>
      <c r="N330" s="121"/>
      <c r="O330" s="121"/>
      <c r="P330" s="121"/>
      <c r="Q330" s="121"/>
      <c r="R330" s="121"/>
      <c r="S330" s="123"/>
      <c r="T330" s="125"/>
      <c r="U330" s="8"/>
      <c r="W330" s="121"/>
      <c r="X330" s="127"/>
    </row>
    <row r="331" spans="1:24" ht="12.75" customHeight="1" x14ac:dyDescent="0.2">
      <c r="A331" s="158" t="s">
        <v>264</v>
      </c>
      <c r="C331" s="120" t="s">
        <v>213</v>
      </c>
      <c r="D331" s="120"/>
      <c r="E331" s="126">
        <v>1600</v>
      </c>
      <c r="F331" s="126">
        <v>375</v>
      </c>
      <c r="G331" s="126" t="s">
        <v>244</v>
      </c>
      <c r="H331" s="120" t="s">
        <v>342</v>
      </c>
      <c r="I331" s="124">
        <v>9</v>
      </c>
      <c r="J331" s="124"/>
      <c r="K331" s="118">
        <v>1</v>
      </c>
      <c r="L331" s="120">
        <v>2</v>
      </c>
      <c r="M331" s="120" t="s">
        <v>263</v>
      </c>
      <c r="N331" s="120" t="s">
        <v>254</v>
      </c>
      <c r="O331" s="120">
        <v>600</v>
      </c>
      <c r="P331" s="120">
        <v>1</v>
      </c>
      <c r="Q331" s="120">
        <v>3</v>
      </c>
      <c r="R331" s="120">
        <v>3</v>
      </c>
      <c r="S331" s="122">
        <f>F331/E331</f>
        <v>0.234375</v>
      </c>
      <c r="T331" s="124">
        <f>O331/E331</f>
        <v>0.375</v>
      </c>
      <c r="U331" s="8"/>
      <c r="W331" s="120" t="s">
        <v>213</v>
      </c>
      <c r="X331" s="126">
        <f>R331-Q331</f>
        <v>0</v>
      </c>
    </row>
    <row r="332" spans="1:24" x14ac:dyDescent="0.2">
      <c r="A332" s="159"/>
      <c r="C332" s="121"/>
      <c r="D332" s="121"/>
      <c r="E332" s="127"/>
      <c r="F332" s="127"/>
      <c r="G332" s="127"/>
      <c r="H332" s="121"/>
      <c r="I332" s="125"/>
      <c r="J332" s="125"/>
      <c r="K332" s="119"/>
      <c r="L332" s="121"/>
      <c r="M332" s="121"/>
      <c r="N332" s="121"/>
      <c r="O332" s="121"/>
      <c r="P332" s="121"/>
      <c r="Q332" s="121"/>
      <c r="R332" s="121"/>
      <c r="S332" s="123"/>
      <c r="T332" s="125"/>
      <c r="U332" s="8"/>
      <c r="W332" s="121"/>
      <c r="X332" s="127"/>
    </row>
    <row r="333" spans="1:24" ht="12.75" customHeight="1" x14ac:dyDescent="0.2">
      <c r="A333" s="158" t="s">
        <v>264</v>
      </c>
      <c r="C333" s="120" t="s">
        <v>214</v>
      </c>
      <c r="D333" s="120"/>
      <c r="E333" s="126">
        <v>1614</v>
      </c>
      <c r="F333" s="126">
        <v>375</v>
      </c>
      <c r="G333" s="126" t="s">
        <v>244</v>
      </c>
      <c r="H333" s="120" t="s">
        <v>342</v>
      </c>
      <c r="I333" s="124">
        <v>9</v>
      </c>
      <c r="J333" s="124"/>
      <c r="K333" s="118">
        <v>1</v>
      </c>
      <c r="L333" s="120">
        <v>2</v>
      </c>
      <c r="M333" s="120" t="s">
        <v>263</v>
      </c>
      <c r="N333" s="120" t="s">
        <v>254</v>
      </c>
      <c r="O333" s="120">
        <v>600</v>
      </c>
      <c r="P333" s="120">
        <v>1</v>
      </c>
      <c r="Q333" s="120">
        <v>3</v>
      </c>
      <c r="R333" s="120">
        <v>3</v>
      </c>
      <c r="S333" s="122">
        <f>F333/E333</f>
        <v>0.23234200743494424</v>
      </c>
      <c r="T333" s="124">
        <f>O333/E333</f>
        <v>0.37174721189591076</v>
      </c>
      <c r="U333" s="8"/>
      <c r="W333" s="120" t="s">
        <v>214</v>
      </c>
      <c r="X333" s="126">
        <f>R333-Q333</f>
        <v>0</v>
      </c>
    </row>
    <row r="334" spans="1:24" x14ac:dyDescent="0.2">
      <c r="A334" s="159"/>
      <c r="C334" s="121"/>
      <c r="D334" s="121"/>
      <c r="E334" s="127"/>
      <c r="F334" s="127"/>
      <c r="G334" s="127"/>
      <c r="H334" s="121"/>
      <c r="I334" s="125"/>
      <c r="J334" s="125"/>
      <c r="K334" s="119"/>
      <c r="L334" s="121"/>
      <c r="M334" s="121"/>
      <c r="N334" s="121"/>
      <c r="O334" s="121"/>
      <c r="P334" s="121"/>
      <c r="Q334" s="121"/>
      <c r="R334" s="121"/>
      <c r="S334" s="123"/>
      <c r="T334" s="125"/>
      <c r="U334" s="8"/>
      <c r="W334" s="121"/>
      <c r="X334" s="127"/>
    </row>
    <row r="335" spans="1:24" ht="12.75" customHeight="1" x14ac:dyDescent="0.2">
      <c r="A335" s="158" t="s">
        <v>264</v>
      </c>
      <c r="C335" s="120" t="s">
        <v>215</v>
      </c>
      <c r="D335" s="120"/>
      <c r="E335" s="126">
        <v>1626</v>
      </c>
      <c r="F335" s="126">
        <v>375</v>
      </c>
      <c r="G335" s="126" t="s">
        <v>244</v>
      </c>
      <c r="H335" s="120" t="s">
        <v>342</v>
      </c>
      <c r="I335" s="124">
        <v>9</v>
      </c>
      <c r="J335" s="124"/>
      <c r="K335" s="118">
        <v>1</v>
      </c>
      <c r="L335" s="120">
        <v>2</v>
      </c>
      <c r="M335" s="120" t="s">
        <v>263</v>
      </c>
      <c r="N335" s="120" t="s">
        <v>254</v>
      </c>
      <c r="O335" s="120">
        <v>600</v>
      </c>
      <c r="P335" s="120">
        <v>1</v>
      </c>
      <c r="Q335" s="120">
        <v>3</v>
      </c>
      <c r="R335" s="120">
        <v>3</v>
      </c>
      <c r="S335" s="122">
        <f>F335/E335</f>
        <v>0.23062730627306274</v>
      </c>
      <c r="T335" s="124">
        <f>O335/E335</f>
        <v>0.36900369003690037</v>
      </c>
      <c r="U335" s="8"/>
      <c r="W335" s="120" t="s">
        <v>215</v>
      </c>
      <c r="X335" s="126">
        <f>R335-Q335</f>
        <v>0</v>
      </c>
    </row>
    <row r="336" spans="1:24" x14ac:dyDescent="0.2">
      <c r="A336" s="159"/>
      <c r="C336" s="121"/>
      <c r="D336" s="121"/>
      <c r="E336" s="127"/>
      <c r="F336" s="127"/>
      <c r="G336" s="127"/>
      <c r="H336" s="121"/>
      <c r="I336" s="125"/>
      <c r="J336" s="125"/>
      <c r="K336" s="119"/>
      <c r="L336" s="121"/>
      <c r="M336" s="121"/>
      <c r="N336" s="121"/>
      <c r="O336" s="121"/>
      <c r="P336" s="121"/>
      <c r="Q336" s="121"/>
      <c r="R336" s="121"/>
      <c r="S336" s="123"/>
      <c r="T336" s="125"/>
      <c r="U336" s="8"/>
      <c r="W336" s="121"/>
      <c r="X336" s="127"/>
    </row>
    <row r="337" spans="1:24" ht="12.75" customHeight="1" x14ac:dyDescent="0.2">
      <c r="A337" s="158" t="s">
        <v>264</v>
      </c>
      <c r="C337" s="120" t="s">
        <v>216</v>
      </c>
      <c r="D337" s="120"/>
      <c r="E337" s="126">
        <v>1629</v>
      </c>
      <c r="F337" s="126">
        <v>375</v>
      </c>
      <c r="G337" s="126" t="s">
        <v>244</v>
      </c>
      <c r="H337" s="120" t="s">
        <v>342</v>
      </c>
      <c r="I337" s="124">
        <v>9</v>
      </c>
      <c r="J337" s="124"/>
      <c r="K337" s="118">
        <v>1</v>
      </c>
      <c r="L337" s="120">
        <v>2</v>
      </c>
      <c r="M337" s="120" t="s">
        <v>263</v>
      </c>
      <c r="N337" s="120" t="s">
        <v>254</v>
      </c>
      <c r="O337" s="120">
        <v>600</v>
      </c>
      <c r="P337" s="120">
        <v>1</v>
      </c>
      <c r="Q337" s="120">
        <v>3</v>
      </c>
      <c r="R337" s="120">
        <v>3</v>
      </c>
      <c r="S337" s="122">
        <f>F337/E337</f>
        <v>0.23020257826887661</v>
      </c>
      <c r="T337" s="124">
        <f>O337/E337</f>
        <v>0.36832412523020258</v>
      </c>
      <c r="U337" s="8"/>
      <c r="W337" s="120" t="s">
        <v>216</v>
      </c>
      <c r="X337" s="126">
        <f>R337-Q337</f>
        <v>0</v>
      </c>
    </row>
    <row r="338" spans="1:24" x14ac:dyDescent="0.2">
      <c r="A338" s="159"/>
      <c r="C338" s="121"/>
      <c r="D338" s="121"/>
      <c r="E338" s="127"/>
      <c r="F338" s="127"/>
      <c r="G338" s="127"/>
      <c r="H338" s="121"/>
      <c r="I338" s="125"/>
      <c r="J338" s="125"/>
      <c r="K338" s="119"/>
      <c r="L338" s="121"/>
      <c r="M338" s="121"/>
      <c r="N338" s="121"/>
      <c r="O338" s="121"/>
      <c r="P338" s="121"/>
      <c r="Q338" s="121"/>
      <c r="R338" s="121"/>
      <c r="S338" s="123"/>
      <c r="T338" s="125"/>
      <c r="U338" s="8"/>
      <c r="W338" s="121"/>
      <c r="X338" s="127"/>
    </row>
    <row r="339" spans="1:24" ht="12.75" customHeight="1" x14ac:dyDescent="0.2">
      <c r="A339" s="158" t="s">
        <v>264</v>
      </c>
      <c r="C339" s="120" t="s">
        <v>217</v>
      </c>
      <c r="D339" s="120"/>
      <c r="E339" s="126">
        <v>1635</v>
      </c>
      <c r="F339" s="126">
        <v>375</v>
      </c>
      <c r="G339" s="126" t="s">
        <v>244</v>
      </c>
      <c r="H339" s="120" t="s">
        <v>342</v>
      </c>
      <c r="I339" s="124">
        <v>9</v>
      </c>
      <c r="J339" s="124"/>
      <c r="K339" s="118">
        <v>1</v>
      </c>
      <c r="L339" s="120">
        <v>2</v>
      </c>
      <c r="M339" s="120" t="s">
        <v>263</v>
      </c>
      <c r="N339" s="120" t="s">
        <v>254</v>
      </c>
      <c r="O339" s="120">
        <v>600</v>
      </c>
      <c r="P339" s="120">
        <v>1</v>
      </c>
      <c r="Q339" s="120">
        <v>3</v>
      </c>
      <c r="R339" s="120">
        <v>3</v>
      </c>
      <c r="S339" s="122">
        <f>F339/E339</f>
        <v>0.22935779816513763</v>
      </c>
      <c r="T339" s="124">
        <f>O339/E339</f>
        <v>0.3669724770642202</v>
      </c>
      <c r="U339" s="8"/>
      <c r="W339" s="120" t="s">
        <v>217</v>
      </c>
      <c r="X339" s="126">
        <f>R339-Q339</f>
        <v>0</v>
      </c>
    </row>
    <row r="340" spans="1:24" x14ac:dyDescent="0.2">
      <c r="A340" s="159"/>
      <c r="C340" s="121"/>
      <c r="D340" s="121"/>
      <c r="E340" s="127"/>
      <c r="F340" s="127"/>
      <c r="G340" s="127"/>
      <c r="H340" s="121"/>
      <c r="I340" s="125"/>
      <c r="J340" s="125"/>
      <c r="K340" s="119"/>
      <c r="L340" s="121"/>
      <c r="M340" s="121"/>
      <c r="N340" s="121"/>
      <c r="O340" s="121"/>
      <c r="P340" s="121"/>
      <c r="Q340" s="121"/>
      <c r="R340" s="121"/>
      <c r="S340" s="123"/>
      <c r="T340" s="125"/>
      <c r="U340" s="8"/>
      <c r="W340" s="121"/>
      <c r="X340" s="127"/>
    </row>
    <row r="341" spans="1:24" ht="12.75" customHeight="1" x14ac:dyDescent="0.2">
      <c r="A341" s="158" t="s">
        <v>264</v>
      </c>
      <c r="C341" s="120" t="s">
        <v>218</v>
      </c>
      <c r="D341" s="120"/>
      <c r="E341" s="126">
        <v>1652</v>
      </c>
      <c r="F341" s="126">
        <v>375</v>
      </c>
      <c r="G341" s="126" t="s">
        <v>244</v>
      </c>
      <c r="H341" s="120" t="s">
        <v>342</v>
      </c>
      <c r="I341" s="124">
        <v>9</v>
      </c>
      <c r="J341" s="124"/>
      <c r="K341" s="118">
        <v>1</v>
      </c>
      <c r="L341" s="120">
        <v>2</v>
      </c>
      <c r="M341" s="120" t="s">
        <v>263</v>
      </c>
      <c r="N341" s="120" t="s">
        <v>254</v>
      </c>
      <c r="O341" s="120">
        <v>600</v>
      </c>
      <c r="P341" s="120">
        <v>1</v>
      </c>
      <c r="Q341" s="120">
        <v>3</v>
      </c>
      <c r="R341" s="120">
        <v>3</v>
      </c>
      <c r="S341" s="122">
        <f>F341/E341</f>
        <v>0.22699757869249396</v>
      </c>
      <c r="T341" s="124">
        <f>O341/E341</f>
        <v>0.36319612590799033</v>
      </c>
      <c r="U341" s="8"/>
      <c r="W341" s="120" t="s">
        <v>218</v>
      </c>
      <c r="X341" s="126">
        <f>R341-Q341</f>
        <v>0</v>
      </c>
    </row>
    <row r="342" spans="1:24" x14ac:dyDescent="0.2">
      <c r="A342" s="159"/>
      <c r="C342" s="121"/>
      <c r="D342" s="121"/>
      <c r="E342" s="127"/>
      <c r="F342" s="127"/>
      <c r="G342" s="127"/>
      <c r="H342" s="121"/>
      <c r="I342" s="125"/>
      <c r="J342" s="125"/>
      <c r="K342" s="119"/>
      <c r="L342" s="121"/>
      <c r="M342" s="121"/>
      <c r="N342" s="121"/>
      <c r="O342" s="121"/>
      <c r="P342" s="121"/>
      <c r="Q342" s="121"/>
      <c r="R342" s="121"/>
      <c r="S342" s="123"/>
      <c r="T342" s="125"/>
      <c r="U342" s="8"/>
      <c r="W342" s="121"/>
      <c r="X342" s="127"/>
    </row>
    <row r="343" spans="1:24" ht="12.75" customHeight="1" x14ac:dyDescent="0.2">
      <c r="A343" s="158" t="s">
        <v>264</v>
      </c>
      <c r="C343" s="120" t="s">
        <v>219</v>
      </c>
      <c r="D343" s="120"/>
      <c r="E343" s="126">
        <v>1660</v>
      </c>
      <c r="F343" s="126">
        <v>375</v>
      </c>
      <c r="G343" s="126" t="s">
        <v>244</v>
      </c>
      <c r="H343" s="120" t="s">
        <v>342</v>
      </c>
      <c r="I343" s="124">
        <v>9</v>
      </c>
      <c r="J343" s="124"/>
      <c r="K343" s="118">
        <v>1</v>
      </c>
      <c r="L343" s="120">
        <v>2</v>
      </c>
      <c r="M343" s="120" t="s">
        <v>263</v>
      </c>
      <c r="N343" s="120" t="s">
        <v>254</v>
      </c>
      <c r="O343" s="120">
        <v>600</v>
      </c>
      <c r="P343" s="120">
        <v>1</v>
      </c>
      <c r="Q343" s="120">
        <v>3</v>
      </c>
      <c r="R343" s="120">
        <v>3</v>
      </c>
      <c r="S343" s="122">
        <f>F343/E343</f>
        <v>0.22590361445783133</v>
      </c>
      <c r="T343" s="124">
        <f>O343/E343</f>
        <v>0.36144578313253012</v>
      </c>
      <c r="U343" s="8"/>
      <c r="W343" s="120" t="s">
        <v>219</v>
      </c>
      <c r="X343" s="126">
        <f>R343-Q343</f>
        <v>0</v>
      </c>
    </row>
    <row r="344" spans="1:24" x14ac:dyDescent="0.2">
      <c r="A344" s="159"/>
      <c r="C344" s="121"/>
      <c r="D344" s="121"/>
      <c r="E344" s="127"/>
      <c r="F344" s="127"/>
      <c r="G344" s="127"/>
      <c r="H344" s="121"/>
      <c r="I344" s="125"/>
      <c r="J344" s="125"/>
      <c r="K344" s="119"/>
      <c r="L344" s="121"/>
      <c r="M344" s="121"/>
      <c r="N344" s="121"/>
      <c r="O344" s="121"/>
      <c r="P344" s="121"/>
      <c r="Q344" s="121"/>
      <c r="R344" s="121"/>
      <c r="S344" s="123"/>
      <c r="T344" s="125"/>
      <c r="U344" s="8"/>
      <c r="W344" s="121"/>
      <c r="X344" s="127"/>
    </row>
    <row r="345" spans="1:24" ht="12.75" customHeight="1" x14ac:dyDescent="0.2">
      <c r="A345" s="158" t="s">
        <v>264</v>
      </c>
      <c r="C345" s="120" t="s">
        <v>220</v>
      </c>
      <c r="D345" s="120"/>
      <c r="E345" s="126">
        <v>1730</v>
      </c>
      <c r="F345" s="126">
        <v>375</v>
      </c>
      <c r="G345" s="126" t="s">
        <v>244</v>
      </c>
      <c r="H345" s="120" t="s">
        <v>342</v>
      </c>
      <c r="I345" s="124">
        <v>9</v>
      </c>
      <c r="J345" s="124"/>
      <c r="K345" s="118">
        <v>1</v>
      </c>
      <c r="L345" s="120">
        <v>2</v>
      </c>
      <c r="M345" s="120" t="s">
        <v>263</v>
      </c>
      <c r="N345" s="120" t="s">
        <v>254</v>
      </c>
      <c r="O345" s="120">
        <v>600</v>
      </c>
      <c r="P345" s="120">
        <v>1</v>
      </c>
      <c r="Q345" s="120">
        <v>3</v>
      </c>
      <c r="R345" s="120">
        <v>3</v>
      </c>
      <c r="S345" s="122">
        <f>F345/E345</f>
        <v>0.21676300578034682</v>
      </c>
      <c r="T345" s="124">
        <f>O345/E345</f>
        <v>0.34682080924855491</v>
      </c>
      <c r="U345" s="8"/>
      <c r="W345" s="120" t="s">
        <v>220</v>
      </c>
      <c r="X345" s="126">
        <f>R345-Q345</f>
        <v>0</v>
      </c>
    </row>
    <row r="346" spans="1:24" x14ac:dyDescent="0.2">
      <c r="A346" s="159"/>
      <c r="C346" s="121"/>
      <c r="D346" s="121"/>
      <c r="E346" s="127"/>
      <c r="F346" s="127"/>
      <c r="G346" s="127"/>
      <c r="H346" s="121"/>
      <c r="I346" s="125"/>
      <c r="J346" s="125"/>
      <c r="K346" s="119"/>
      <c r="L346" s="121"/>
      <c r="M346" s="121"/>
      <c r="N346" s="121"/>
      <c r="O346" s="121"/>
      <c r="P346" s="121"/>
      <c r="Q346" s="121"/>
      <c r="R346" s="121"/>
      <c r="S346" s="123"/>
      <c r="T346" s="125"/>
      <c r="U346" s="8"/>
      <c r="W346" s="121"/>
      <c r="X346" s="127"/>
    </row>
    <row r="347" spans="1:24" ht="12.75" customHeight="1" x14ac:dyDescent="0.2">
      <c r="A347" s="158" t="s">
        <v>264</v>
      </c>
      <c r="C347" s="120" t="s">
        <v>221</v>
      </c>
      <c r="D347" s="120"/>
      <c r="E347" s="126">
        <v>1794</v>
      </c>
      <c r="F347" s="126">
        <v>375</v>
      </c>
      <c r="G347" s="126" t="s">
        <v>244</v>
      </c>
      <c r="H347" s="120" t="s">
        <v>342</v>
      </c>
      <c r="I347" s="124">
        <v>9</v>
      </c>
      <c r="J347" s="124"/>
      <c r="K347" s="118">
        <v>1</v>
      </c>
      <c r="L347" s="120">
        <v>2</v>
      </c>
      <c r="M347" s="120" t="s">
        <v>263</v>
      </c>
      <c r="N347" s="120" t="s">
        <v>254</v>
      </c>
      <c r="O347" s="120">
        <v>600</v>
      </c>
      <c r="P347" s="120">
        <v>1</v>
      </c>
      <c r="Q347" s="120">
        <v>3</v>
      </c>
      <c r="R347" s="120">
        <v>3</v>
      </c>
      <c r="S347" s="122">
        <f>F347/E347</f>
        <v>0.20903010033444816</v>
      </c>
      <c r="T347" s="124">
        <f>O347/E347</f>
        <v>0.33444816053511706</v>
      </c>
      <c r="U347" s="8"/>
      <c r="W347" s="120" t="s">
        <v>221</v>
      </c>
      <c r="X347" s="126">
        <f>R347-Q347</f>
        <v>0</v>
      </c>
    </row>
    <row r="348" spans="1:24" x14ac:dyDescent="0.2">
      <c r="A348" s="159"/>
      <c r="C348" s="121"/>
      <c r="D348" s="121"/>
      <c r="E348" s="127"/>
      <c r="F348" s="127"/>
      <c r="G348" s="127"/>
      <c r="H348" s="121"/>
      <c r="I348" s="125"/>
      <c r="J348" s="125"/>
      <c r="K348" s="119"/>
      <c r="L348" s="121"/>
      <c r="M348" s="121"/>
      <c r="N348" s="121"/>
      <c r="O348" s="121"/>
      <c r="P348" s="121"/>
      <c r="Q348" s="121"/>
      <c r="R348" s="121"/>
      <c r="S348" s="123"/>
      <c r="T348" s="125"/>
      <c r="U348" s="8"/>
      <c r="W348" s="121"/>
      <c r="X348" s="127"/>
    </row>
    <row r="349" spans="1:24" ht="12.75" customHeight="1" x14ac:dyDescent="0.2">
      <c r="A349" s="158" t="s">
        <v>264</v>
      </c>
      <c r="C349" s="120" t="s">
        <v>222</v>
      </c>
      <c r="D349" s="120"/>
      <c r="E349" s="126">
        <v>1870</v>
      </c>
      <c r="F349" s="126">
        <v>375</v>
      </c>
      <c r="G349" s="126" t="s">
        <v>244</v>
      </c>
      <c r="H349" s="120" t="s">
        <v>342</v>
      </c>
      <c r="I349" s="124">
        <v>9</v>
      </c>
      <c r="J349" s="124"/>
      <c r="K349" s="118">
        <v>1</v>
      </c>
      <c r="L349" s="120">
        <v>2</v>
      </c>
      <c r="M349" s="120" t="s">
        <v>263</v>
      </c>
      <c r="N349" s="120" t="s">
        <v>254</v>
      </c>
      <c r="O349" s="120">
        <v>600</v>
      </c>
      <c r="P349" s="120">
        <v>1</v>
      </c>
      <c r="Q349" s="120">
        <v>3</v>
      </c>
      <c r="R349" s="120">
        <v>3</v>
      </c>
      <c r="S349" s="122">
        <f>F349/E349</f>
        <v>0.20053475935828877</v>
      </c>
      <c r="T349" s="124">
        <f>O349/E349</f>
        <v>0.32085561497326204</v>
      </c>
      <c r="U349" s="8"/>
      <c r="W349" s="120" t="s">
        <v>222</v>
      </c>
      <c r="X349" s="126">
        <f>R349-Q349</f>
        <v>0</v>
      </c>
    </row>
    <row r="350" spans="1:24" x14ac:dyDescent="0.2">
      <c r="A350" s="159"/>
      <c r="C350" s="121"/>
      <c r="D350" s="121"/>
      <c r="E350" s="127"/>
      <c r="F350" s="127"/>
      <c r="G350" s="127"/>
      <c r="H350" s="121"/>
      <c r="I350" s="125"/>
      <c r="J350" s="125"/>
      <c r="K350" s="119"/>
      <c r="L350" s="121"/>
      <c r="M350" s="121"/>
      <c r="N350" s="121"/>
      <c r="O350" s="121"/>
      <c r="P350" s="121"/>
      <c r="Q350" s="121"/>
      <c r="R350" s="121"/>
      <c r="S350" s="123"/>
      <c r="T350" s="125"/>
      <c r="U350" s="8"/>
      <c r="W350" s="121"/>
      <c r="X350" s="127"/>
    </row>
    <row r="351" spans="1:24" ht="12.75" customHeight="1" x14ac:dyDescent="0.2">
      <c r="A351" s="158" t="s">
        <v>264</v>
      </c>
      <c r="C351" s="120" t="s">
        <v>223</v>
      </c>
      <c r="D351" s="120"/>
      <c r="E351" s="126">
        <v>1920</v>
      </c>
      <c r="F351" s="126">
        <v>375</v>
      </c>
      <c r="G351" s="126" t="s">
        <v>244</v>
      </c>
      <c r="H351" s="120" t="s">
        <v>342</v>
      </c>
      <c r="I351" s="124">
        <v>9</v>
      </c>
      <c r="J351" s="124"/>
      <c r="K351" s="118">
        <v>1</v>
      </c>
      <c r="L351" s="120">
        <v>2</v>
      </c>
      <c r="M351" s="120" t="s">
        <v>263</v>
      </c>
      <c r="N351" s="120" t="s">
        <v>254</v>
      </c>
      <c r="O351" s="120">
        <v>600</v>
      </c>
      <c r="P351" s="120">
        <v>1</v>
      </c>
      <c r="Q351" s="120">
        <v>3</v>
      </c>
      <c r="R351" s="120">
        <v>3</v>
      </c>
      <c r="S351" s="122">
        <f>F351/E351</f>
        <v>0.1953125</v>
      </c>
      <c r="T351" s="124">
        <f>O351/E351</f>
        <v>0.3125</v>
      </c>
      <c r="U351" s="8"/>
      <c r="W351" s="120" t="s">
        <v>223</v>
      </c>
      <c r="X351" s="126">
        <f>R351-Q351</f>
        <v>0</v>
      </c>
    </row>
    <row r="352" spans="1:24" x14ac:dyDescent="0.2">
      <c r="A352" s="159"/>
      <c r="C352" s="121"/>
      <c r="D352" s="121"/>
      <c r="E352" s="127"/>
      <c r="F352" s="127"/>
      <c r="G352" s="127"/>
      <c r="H352" s="121"/>
      <c r="I352" s="125"/>
      <c r="J352" s="125"/>
      <c r="K352" s="119"/>
      <c r="L352" s="121"/>
      <c r="M352" s="121"/>
      <c r="N352" s="121"/>
      <c r="O352" s="121"/>
      <c r="P352" s="121"/>
      <c r="Q352" s="121"/>
      <c r="R352" s="121"/>
      <c r="S352" s="123"/>
      <c r="T352" s="125"/>
      <c r="U352" s="8"/>
      <c r="W352" s="121"/>
      <c r="X352" s="127"/>
    </row>
    <row r="353" spans="1:24" ht="12.75" customHeight="1" x14ac:dyDescent="0.2">
      <c r="A353" s="158" t="s">
        <v>264</v>
      </c>
      <c r="C353" s="120" t="s">
        <v>224</v>
      </c>
      <c r="D353" s="120"/>
      <c r="E353" s="126">
        <v>1948</v>
      </c>
      <c r="F353" s="126">
        <v>375</v>
      </c>
      <c r="G353" s="126" t="s">
        <v>244</v>
      </c>
      <c r="H353" s="120" t="s">
        <v>342</v>
      </c>
      <c r="I353" s="124">
        <v>9</v>
      </c>
      <c r="J353" s="124"/>
      <c r="K353" s="118">
        <v>1</v>
      </c>
      <c r="L353" s="120">
        <v>2</v>
      </c>
      <c r="M353" s="120" t="s">
        <v>263</v>
      </c>
      <c r="N353" s="120" t="s">
        <v>254</v>
      </c>
      <c r="O353" s="120">
        <v>600</v>
      </c>
      <c r="P353" s="120">
        <v>1</v>
      </c>
      <c r="Q353" s="120">
        <v>3</v>
      </c>
      <c r="R353" s="120">
        <v>3</v>
      </c>
      <c r="S353" s="122">
        <f>F353/E353</f>
        <v>0.19250513347022588</v>
      </c>
      <c r="T353" s="124">
        <f>O353/E353</f>
        <v>0.30800821355236141</v>
      </c>
      <c r="U353" s="8"/>
      <c r="W353" s="120" t="s">
        <v>224</v>
      </c>
      <c r="X353" s="126">
        <f>R353-Q353</f>
        <v>0</v>
      </c>
    </row>
    <row r="354" spans="1:24" x14ac:dyDescent="0.2">
      <c r="A354" s="159"/>
      <c r="C354" s="121"/>
      <c r="D354" s="121"/>
      <c r="E354" s="127"/>
      <c r="F354" s="127"/>
      <c r="G354" s="127"/>
      <c r="H354" s="121"/>
      <c r="I354" s="125"/>
      <c r="J354" s="125"/>
      <c r="K354" s="119"/>
      <c r="L354" s="121"/>
      <c r="M354" s="121"/>
      <c r="N354" s="121"/>
      <c r="O354" s="121"/>
      <c r="P354" s="121"/>
      <c r="Q354" s="121"/>
      <c r="R354" s="121"/>
      <c r="S354" s="123"/>
      <c r="T354" s="125"/>
      <c r="U354" s="8"/>
      <c r="W354" s="121"/>
      <c r="X354" s="127"/>
    </row>
    <row r="355" spans="1:24" ht="12.75" customHeight="1" x14ac:dyDescent="0.2">
      <c r="A355" s="156" t="s">
        <v>258</v>
      </c>
      <c r="C355" s="120" t="s">
        <v>225</v>
      </c>
      <c r="D355" s="120"/>
      <c r="E355" s="126">
        <v>117237</v>
      </c>
      <c r="F355" s="126" t="s">
        <v>244</v>
      </c>
      <c r="G355" s="126" t="s">
        <v>244</v>
      </c>
      <c r="H355" s="120" t="s">
        <v>244</v>
      </c>
      <c r="I355" s="124" t="s">
        <v>244</v>
      </c>
      <c r="J355" s="124" t="s">
        <v>244</v>
      </c>
      <c r="K355" s="118" t="s">
        <v>244</v>
      </c>
      <c r="L355" s="120" t="s">
        <v>244</v>
      </c>
      <c r="M355" s="120" t="s">
        <v>256</v>
      </c>
      <c r="N355" s="120" t="s">
        <v>257</v>
      </c>
      <c r="O355" s="120" t="s">
        <v>244</v>
      </c>
      <c r="P355" s="120" t="s">
        <v>244</v>
      </c>
      <c r="Q355" s="120" t="s">
        <v>244</v>
      </c>
      <c r="R355" s="120" t="s">
        <v>244</v>
      </c>
      <c r="S355" s="122" t="s">
        <v>244</v>
      </c>
      <c r="T355" s="124" t="s">
        <v>244</v>
      </c>
      <c r="U355" s="8"/>
      <c r="W355" s="120" t="s">
        <v>226</v>
      </c>
      <c r="X355" s="126" t="s">
        <v>244</v>
      </c>
    </row>
    <row r="356" spans="1:24" x14ac:dyDescent="0.2">
      <c r="A356" s="157"/>
      <c r="C356" s="121"/>
      <c r="D356" s="121"/>
      <c r="E356" s="127"/>
      <c r="F356" s="127"/>
      <c r="G356" s="127"/>
      <c r="H356" s="121"/>
      <c r="I356" s="125"/>
      <c r="J356" s="125"/>
      <c r="K356" s="119"/>
      <c r="L356" s="121"/>
      <c r="M356" s="121"/>
      <c r="N356" s="121"/>
      <c r="O356" s="121"/>
      <c r="P356" s="121"/>
      <c r="Q356" s="121"/>
      <c r="R356" s="121"/>
      <c r="S356" s="123"/>
      <c r="T356" s="125"/>
      <c r="U356" s="8"/>
      <c r="W356" s="121"/>
      <c r="X356" s="127"/>
    </row>
    <row r="357" spans="1:24" ht="12.75" customHeight="1" x14ac:dyDescent="0.2">
      <c r="A357" s="143" t="s">
        <v>261</v>
      </c>
      <c r="C357" s="120" t="s">
        <v>226</v>
      </c>
      <c r="D357" s="120"/>
      <c r="E357" s="126">
        <v>7037</v>
      </c>
      <c r="F357" s="126" t="s">
        <v>244</v>
      </c>
      <c r="G357" s="126" t="s">
        <v>244</v>
      </c>
      <c r="H357" s="120" t="s">
        <v>244</v>
      </c>
      <c r="I357" s="124" t="s">
        <v>244</v>
      </c>
      <c r="J357" s="124" t="s">
        <v>244</v>
      </c>
      <c r="K357" s="118" t="s">
        <v>244</v>
      </c>
      <c r="L357" s="120" t="s">
        <v>244</v>
      </c>
      <c r="M357" s="120" t="s">
        <v>259</v>
      </c>
      <c r="N357" s="120" t="s">
        <v>260</v>
      </c>
      <c r="O357" s="120" t="s">
        <v>244</v>
      </c>
      <c r="P357" s="120" t="s">
        <v>244</v>
      </c>
      <c r="Q357" s="120" t="s">
        <v>244</v>
      </c>
      <c r="R357" s="120" t="s">
        <v>244</v>
      </c>
      <c r="S357" s="122" t="s">
        <v>244</v>
      </c>
      <c r="T357" s="124" t="s">
        <v>244</v>
      </c>
      <c r="U357" s="8"/>
      <c r="W357" s="120" t="s">
        <v>270</v>
      </c>
      <c r="X357" s="126" t="s">
        <v>244</v>
      </c>
    </row>
    <row r="358" spans="1:24" x14ac:dyDescent="0.2">
      <c r="A358" s="144"/>
      <c r="C358" s="121"/>
      <c r="D358" s="121"/>
      <c r="E358" s="127"/>
      <c r="F358" s="127"/>
      <c r="G358" s="127"/>
      <c r="H358" s="121"/>
      <c r="I358" s="125"/>
      <c r="J358" s="125"/>
      <c r="K358" s="119"/>
      <c r="L358" s="121"/>
      <c r="M358" s="121"/>
      <c r="N358" s="121"/>
      <c r="O358" s="121"/>
      <c r="P358" s="121"/>
      <c r="Q358" s="121"/>
      <c r="R358" s="121"/>
      <c r="S358" s="123"/>
      <c r="T358" s="125"/>
      <c r="U358" s="8"/>
      <c r="W358" s="121"/>
      <c r="X358" s="127"/>
    </row>
    <row r="359" spans="1:24" ht="12.75" customHeight="1" x14ac:dyDescent="0.2">
      <c r="A359" s="158" t="s">
        <v>264</v>
      </c>
      <c r="C359" s="120" t="s">
        <v>227</v>
      </c>
      <c r="D359" s="120"/>
      <c r="E359" s="126">
        <v>1820</v>
      </c>
      <c r="F359" s="126">
        <v>375</v>
      </c>
      <c r="G359" s="126" t="s">
        <v>244</v>
      </c>
      <c r="H359" s="120" t="s">
        <v>342</v>
      </c>
      <c r="I359" s="124">
        <v>9</v>
      </c>
      <c r="J359" s="124"/>
      <c r="K359" s="118">
        <v>1</v>
      </c>
      <c r="L359" s="120">
        <v>2</v>
      </c>
      <c r="M359" s="120" t="s">
        <v>263</v>
      </c>
      <c r="N359" s="120" t="s">
        <v>254</v>
      </c>
      <c r="O359" s="120">
        <v>600</v>
      </c>
      <c r="P359" s="120">
        <v>1</v>
      </c>
      <c r="Q359" s="120">
        <v>3</v>
      </c>
      <c r="R359" s="120">
        <v>3</v>
      </c>
      <c r="S359" s="122">
        <f>F359/E359</f>
        <v>0.20604395604395603</v>
      </c>
      <c r="T359" s="124">
        <f>O359/E359</f>
        <v>0.32967032967032966</v>
      </c>
      <c r="U359" s="8"/>
      <c r="W359" s="120" t="s">
        <v>227</v>
      </c>
      <c r="X359" s="126">
        <f>R359-Q359</f>
        <v>0</v>
      </c>
    </row>
    <row r="360" spans="1:24" x14ac:dyDescent="0.2">
      <c r="A360" s="159"/>
      <c r="C360" s="121"/>
      <c r="D360" s="121"/>
      <c r="E360" s="127"/>
      <c r="F360" s="127"/>
      <c r="G360" s="127"/>
      <c r="H360" s="121"/>
      <c r="I360" s="125"/>
      <c r="J360" s="125"/>
      <c r="K360" s="119"/>
      <c r="L360" s="121"/>
      <c r="M360" s="121"/>
      <c r="N360" s="121"/>
      <c r="O360" s="121"/>
      <c r="P360" s="121"/>
      <c r="Q360" s="121"/>
      <c r="R360" s="121"/>
      <c r="S360" s="123"/>
      <c r="T360" s="125"/>
      <c r="U360" s="8"/>
      <c r="W360" s="121"/>
      <c r="X360" s="127"/>
    </row>
    <row r="361" spans="1:24" ht="12.75" customHeight="1" x14ac:dyDescent="0.2">
      <c r="A361" s="158" t="s">
        <v>264</v>
      </c>
      <c r="C361" s="120" t="s">
        <v>228</v>
      </c>
      <c r="D361" s="120"/>
      <c r="E361" s="126">
        <v>1823</v>
      </c>
      <c r="F361" s="126">
        <v>375</v>
      </c>
      <c r="G361" s="126" t="s">
        <v>244</v>
      </c>
      <c r="H361" s="120" t="s">
        <v>342</v>
      </c>
      <c r="I361" s="124">
        <v>9</v>
      </c>
      <c r="J361" s="124"/>
      <c r="K361" s="118">
        <v>1</v>
      </c>
      <c r="L361" s="120">
        <v>2</v>
      </c>
      <c r="M361" s="120" t="s">
        <v>263</v>
      </c>
      <c r="N361" s="120" t="s">
        <v>254</v>
      </c>
      <c r="O361" s="120">
        <v>600</v>
      </c>
      <c r="P361" s="120">
        <v>1</v>
      </c>
      <c r="Q361" s="120">
        <v>3</v>
      </c>
      <c r="R361" s="120">
        <v>3</v>
      </c>
      <c r="S361" s="122">
        <f>F361/E361</f>
        <v>0.20570488206253429</v>
      </c>
      <c r="T361" s="124">
        <f>O361/E361</f>
        <v>0.32912781130005486</v>
      </c>
      <c r="U361" s="8"/>
      <c r="W361" s="120" t="s">
        <v>228</v>
      </c>
      <c r="X361" s="126">
        <f>R361-Q361</f>
        <v>0</v>
      </c>
    </row>
    <row r="362" spans="1:24" x14ac:dyDescent="0.2">
      <c r="A362" s="159"/>
      <c r="C362" s="121"/>
      <c r="D362" s="121"/>
      <c r="E362" s="127"/>
      <c r="F362" s="127"/>
      <c r="G362" s="127"/>
      <c r="H362" s="121"/>
      <c r="I362" s="125"/>
      <c r="J362" s="125"/>
      <c r="K362" s="119"/>
      <c r="L362" s="121"/>
      <c r="M362" s="121"/>
      <c r="N362" s="121"/>
      <c r="O362" s="121"/>
      <c r="P362" s="121"/>
      <c r="Q362" s="121"/>
      <c r="R362" s="121"/>
      <c r="S362" s="123"/>
      <c r="T362" s="125"/>
      <c r="U362" s="8"/>
      <c r="W362" s="121"/>
      <c r="X362" s="127"/>
    </row>
    <row r="363" spans="1:24" ht="12.75" customHeight="1" x14ac:dyDescent="0.2">
      <c r="A363" s="158" t="s">
        <v>264</v>
      </c>
      <c r="C363" s="120" t="s">
        <v>229</v>
      </c>
      <c r="D363" s="120"/>
      <c r="E363" s="126">
        <v>1822</v>
      </c>
      <c r="F363" s="126">
        <v>375</v>
      </c>
      <c r="G363" s="126" t="s">
        <v>244</v>
      </c>
      <c r="H363" s="120" t="s">
        <v>342</v>
      </c>
      <c r="I363" s="124">
        <v>9</v>
      </c>
      <c r="J363" s="124"/>
      <c r="K363" s="118">
        <v>1</v>
      </c>
      <c r="L363" s="120">
        <v>2</v>
      </c>
      <c r="M363" s="120" t="s">
        <v>263</v>
      </c>
      <c r="N363" s="120" t="s">
        <v>254</v>
      </c>
      <c r="O363" s="120">
        <v>600</v>
      </c>
      <c r="P363" s="120">
        <v>1</v>
      </c>
      <c r="Q363" s="120">
        <v>3</v>
      </c>
      <c r="R363" s="120">
        <v>3</v>
      </c>
      <c r="S363" s="122">
        <f>F363/E363</f>
        <v>0.20581778265642151</v>
      </c>
      <c r="T363" s="124">
        <f>O363/E363</f>
        <v>0.32930845225027444</v>
      </c>
      <c r="U363" s="8"/>
      <c r="W363" s="120" t="s">
        <v>229</v>
      </c>
      <c r="X363" s="126">
        <f>R363-Q363</f>
        <v>0</v>
      </c>
    </row>
    <row r="364" spans="1:24" x14ac:dyDescent="0.2">
      <c r="A364" s="159"/>
      <c r="C364" s="121"/>
      <c r="D364" s="121"/>
      <c r="E364" s="127"/>
      <c r="F364" s="127"/>
      <c r="G364" s="127"/>
      <c r="H364" s="121"/>
      <c r="I364" s="125"/>
      <c r="J364" s="125"/>
      <c r="K364" s="119"/>
      <c r="L364" s="121"/>
      <c r="M364" s="121"/>
      <c r="N364" s="121"/>
      <c r="O364" s="121"/>
      <c r="P364" s="121"/>
      <c r="Q364" s="121"/>
      <c r="R364" s="121"/>
      <c r="S364" s="123"/>
      <c r="T364" s="125"/>
      <c r="U364" s="8"/>
      <c r="W364" s="121"/>
      <c r="X364" s="127"/>
    </row>
    <row r="365" spans="1:24" ht="12.75" customHeight="1" x14ac:dyDescent="0.2">
      <c r="A365" s="158" t="s">
        <v>264</v>
      </c>
      <c r="C365" s="120" t="s">
        <v>230</v>
      </c>
      <c r="D365" s="120"/>
      <c r="E365" s="126">
        <v>1843</v>
      </c>
      <c r="F365" s="126">
        <v>375</v>
      </c>
      <c r="G365" s="126" t="s">
        <v>244</v>
      </c>
      <c r="H365" s="120" t="s">
        <v>342</v>
      </c>
      <c r="I365" s="124">
        <v>9</v>
      </c>
      <c r="J365" s="124"/>
      <c r="K365" s="118">
        <v>1</v>
      </c>
      <c r="L365" s="120">
        <v>2</v>
      </c>
      <c r="M365" s="120" t="s">
        <v>263</v>
      </c>
      <c r="N365" s="120" t="s">
        <v>254</v>
      </c>
      <c r="O365" s="120">
        <v>600</v>
      </c>
      <c r="P365" s="120">
        <v>1</v>
      </c>
      <c r="Q365" s="120">
        <v>3</v>
      </c>
      <c r="R365" s="120">
        <v>3</v>
      </c>
      <c r="S365" s="122">
        <f>F365/E365</f>
        <v>0.20347259902333154</v>
      </c>
      <c r="T365" s="124">
        <f>O365/E365</f>
        <v>0.32555615843733043</v>
      </c>
      <c r="U365" s="8"/>
      <c r="W365" s="120" t="s">
        <v>230</v>
      </c>
      <c r="X365" s="126">
        <f>R365-Q365</f>
        <v>0</v>
      </c>
    </row>
    <row r="366" spans="1:24" x14ac:dyDescent="0.2">
      <c r="A366" s="159"/>
      <c r="C366" s="121"/>
      <c r="D366" s="121"/>
      <c r="E366" s="127"/>
      <c r="F366" s="127"/>
      <c r="G366" s="127"/>
      <c r="H366" s="121"/>
      <c r="I366" s="125"/>
      <c r="J366" s="125"/>
      <c r="K366" s="119"/>
      <c r="L366" s="121"/>
      <c r="M366" s="121"/>
      <c r="N366" s="121"/>
      <c r="O366" s="121"/>
      <c r="P366" s="121"/>
      <c r="Q366" s="121"/>
      <c r="R366" s="121"/>
      <c r="S366" s="123"/>
      <c r="T366" s="125"/>
      <c r="U366" s="8"/>
      <c r="W366" s="121"/>
      <c r="X366" s="127"/>
    </row>
    <row r="367" spans="1:24" ht="12.75" customHeight="1" x14ac:dyDescent="0.2">
      <c r="A367" s="158" t="s">
        <v>264</v>
      </c>
      <c r="C367" s="120" t="s">
        <v>231</v>
      </c>
      <c r="D367" s="120"/>
      <c r="E367" s="126">
        <v>1942</v>
      </c>
      <c r="F367" s="126">
        <v>375</v>
      </c>
      <c r="G367" s="126" t="s">
        <v>244</v>
      </c>
      <c r="H367" s="120" t="s">
        <v>342</v>
      </c>
      <c r="I367" s="124">
        <v>9</v>
      </c>
      <c r="J367" s="124"/>
      <c r="K367" s="118">
        <v>1</v>
      </c>
      <c r="L367" s="120">
        <v>2</v>
      </c>
      <c r="M367" s="120" t="s">
        <v>263</v>
      </c>
      <c r="N367" s="120" t="s">
        <v>254</v>
      </c>
      <c r="O367" s="120">
        <v>600</v>
      </c>
      <c r="P367" s="120">
        <v>1</v>
      </c>
      <c r="Q367" s="120">
        <v>3</v>
      </c>
      <c r="R367" s="120">
        <v>3</v>
      </c>
      <c r="S367" s="122">
        <f>F367/E367</f>
        <v>0.19309989701338826</v>
      </c>
      <c r="T367" s="124">
        <f>O367/E367</f>
        <v>0.30895983522142123</v>
      </c>
      <c r="U367" s="8"/>
      <c r="W367" s="120" t="s">
        <v>231</v>
      </c>
      <c r="X367" s="126">
        <f>R367-Q367</f>
        <v>0</v>
      </c>
    </row>
    <row r="368" spans="1:24" x14ac:dyDescent="0.2">
      <c r="A368" s="159"/>
      <c r="C368" s="121"/>
      <c r="D368" s="121"/>
      <c r="E368" s="127"/>
      <c r="F368" s="127"/>
      <c r="G368" s="127"/>
      <c r="H368" s="121"/>
      <c r="I368" s="125"/>
      <c r="J368" s="125"/>
      <c r="K368" s="119"/>
      <c r="L368" s="121"/>
      <c r="M368" s="121"/>
      <c r="N368" s="121"/>
      <c r="O368" s="121"/>
      <c r="P368" s="121"/>
      <c r="Q368" s="121"/>
      <c r="R368" s="121"/>
      <c r="S368" s="123"/>
      <c r="T368" s="125"/>
      <c r="U368" s="8"/>
      <c r="W368" s="121"/>
      <c r="X368" s="127"/>
    </row>
    <row r="369" spans="1:24" ht="12.75" customHeight="1" x14ac:dyDescent="0.2">
      <c r="A369" s="158" t="s">
        <v>264</v>
      </c>
      <c r="C369" s="120" t="s">
        <v>232</v>
      </c>
      <c r="D369" s="120"/>
      <c r="E369" s="126">
        <v>1988</v>
      </c>
      <c r="F369" s="126">
        <v>375</v>
      </c>
      <c r="G369" s="126" t="s">
        <v>244</v>
      </c>
      <c r="H369" s="120" t="s">
        <v>342</v>
      </c>
      <c r="I369" s="124">
        <v>9</v>
      </c>
      <c r="J369" s="124"/>
      <c r="K369" s="118">
        <v>1</v>
      </c>
      <c r="L369" s="120">
        <v>2</v>
      </c>
      <c r="M369" s="120" t="s">
        <v>263</v>
      </c>
      <c r="N369" s="120" t="s">
        <v>254</v>
      </c>
      <c r="O369" s="120">
        <v>600</v>
      </c>
      <c r="P369" s="120">
        <v>1</v>
      </c>
      <c r="Q369" s="120">
        <v>3</v>
      </c>
      <c r="R369" s="120">
        <v>3</v>
      </c>
      <c r="S369" s="122">
        <f>F369/E369</f>
        <v>0.18863179074446679</v>
      </c>
      <c r="T369" s="124">
        <f>O369/E369</f>
        <v>0.30181086519114686</v>
      </c>
      <c r="U369" s="8"/>
      <c r="W369" s="120" t="s">
        <v>231</v>
      </c>
      <c r="X369" s="126">
        <f>R369-Q369</f>
        <v>0</v>
      </c>
    </row>
    <row r="370" spans="1:24" x14ac:dyDescent="0.2">
      <c r="A370" s="159"/>
      <c r="C370" s="121"/>
      <c r="D370" s="121"/>
      <c r="E370" s="127"/>
      <c r="F370" s="127"/>
      <c r="G370" s="127"/>
      <c r="H370" s="121"/>
      <c r="I370" s="125"/>
      <c r="J370" s="125"/>
      <c r="K370" s="119"/>
      <c r="L370" s="121"/>
      <c r="M370" s="121"/>
      <c r="N370" s="121"/>
      <c r="O370" s="121"/>
      <c r="P370" s="121"/>
      <c r="Q370" s="121"/>
      <c r="R370" s="121"/>
      <c r="S370" s="123"/>
      <c r="T370" s="125"/>
      <c r="U370" s="8"/>
      <c r="W370" s="121"/>
      <c r="X370" s="127"/>
    </row>
    <row r="371" spans="1:24" ht="12.75" customHeight="1" x14ac:dyDescent="0.2">
      <c r="A371" s="158" t="s">
        <v>264</v>
      </c>
      <c r="C371" s="120" t="s">
        <v>233</v>
      </c>
      <c r="D371" s="120"/>
      <c r="E371" s="126">
        <v>1907</v>
      </c>
      <c r="F371" s="126">
        <v>375</v>
      </c>
      <c r="G371" s="126" t="s">
        <v>244</v>
      </c>
      <c r="H371" s="120" t="s">
        <v>342</v>
      </c>
      <c r="I371" s="124">
        <v>9</v>
      </c>
      <c r="J371" s="124"/>
      <c r="K371" s="118">
        <v>1</v>
      </c>
      <c r="L371" s="120">
        <v>2</v>
      </c>
      <c r="M371" s="120" t="s">
        <v>263</v>
      </c>
      <c r="N371" s="120" t="s">
        <v>254</v>
      </c>
      <c r="O371" s="120">
        <v>600</v>
      </c>
      <c r="P371" s="120">
        <v>1</v>
      </c>
      <c r="Q371" s="120">
        <v>3</v>
      </c>
      <c r="R371" s="120">
        <v>3</v>
      </c>
      <c r="S371" s="122">
        <f>F371/E371</f>
        <v>0.19664394336654431</v>
      </c>
      <c r="T371" s="124">
        <f>O371/E371</f>
        <v>0.31463030938647091</v>
      </c>
      <c r="U371" s="8"/>
      <c r="W371" s="120" t="s">
        <v>231</v>
      </c>
      <c r="X371" s="126">
        <f>R371-Q371</f>
        <v>0</v>
      </c>
    </row>
    <row r="372" spans="1:24" x14ac:dyDescent="0.2">
      <c r="A372" s="159"/>
      <c r="C372" s="121"/>
      <c r="D372" s="121"/>
      <c r="E372" s="127"/>
      <c r="F372" s="127"/>
      <c r="G372" s="127"/>
      <c r="H372" s="121"/>
      <c r="I372" s="125"/>
      <c r="J372" s="125"/>
      <c r="K372" s="119"/>
      <c r="L372" s="121"/>
      <c r="M372" s="121"/>
      <c r="N372" s="121"/>
      <c r="O372" s="121"/>
      <c r="P372" s="121"/>
      <c r="Q372" s="121"/>
      <c r="R372" s="121"/>
      <c r="S372" s="123"/>
      <c r="T372" s="125"/>
      <c r="U372" s="8"/>
      <c r="W372" s="121"/>
      <c r="X372" s="127"/>
    </row>
    <row r="373" spans="1:24" ht="12.75" customHeight="1" x14ac:dyDescent="0.2">
      <c r="A373" s="158" t="s">
        <v>264</v>
      </c>
      <c r="C373" s="120" t="s">
        <v>234</v>
      </c>
      <c r="D373" s="120"/>
      <c r="E373" s="126">
        <v>1913</v>
      </c>
      <c r="F373" s="126">
        <v>375</v>
      </c>
      <c r="G373" s="126" t="s">
        <v>244</v>
      </c>
      <c r="H373" s="120" t="s">
        <v>342</v>
      </c>
      <c r="I373" s="124">
        <v>9</v>
      </c>
      <c r="J373" s="124"/>
      <c r="K373" s="118">
        <v>1</v>
      </c>
      <c r="L373" s="120">
        <v>2</v>
      </c>
      <c r="M373" s="120" t="s">
        <v>263</v>
      </c>
      <c r="N373" s="120" t="s">
        <v>254</v>
      </c>
      <c r="O373" s="120">
        <v>600</v>
      </c>
      <c r="P373" s="120">
        <v>1</v>
      </c>
      <c r="Q373" s="120">
        <v>3</v>
      </c>
      <c r="R373" s="120">
        <v>3</v>
      </c>
      <c r="S373" s="122">
        <f>F373/E373</f>
        <v>0.19602718243596445</v>
      </c>
      <c r="T373" s="124">
        <f>O373/E373</f>
        <v>0.31364349189754315</v>
      </c>
      <c r="U373" s="8"/>
      <c r="W373" s="120" t="s">
        <v>231</v>
      </c>
      <c r="X373" s="126">
        <f>R373-Q373</f>
        <v>0</v>
      </c>
    </row>
    <row r="374" spans="1:24" x14ac:dyDescent="0.2">
      <c r="A374" s="159"/>
      <c r="C374" s="121"/>
      <c r="D374" s="121"/>
      <c r="E374" s="127"/>
      <c r="F374" s="127"/>
      <c r="G374" s="127"/>
      <c r="H374" s="121"/>
      <c r="I374" s="125"/>
      <c r="J374" s="125"/>
      <c r="K374" s="119"/>
      <c r="L374" s="121"/>
      <c r="M374" s="121"/>
      <c r="N374" s="121"/>
      <c r="O374" s="121"/>
      <c r="P374" s="121"/>
      <c r="Q374" s="121"/>
      <c r="R374" s="121"/>
      <c r="S374" s="123"/>
      <c r="T374" s="125"/>
      <c r="U374" s="8"/>
      <c r="W374" s="121"/>
      <c r="X374" s="127"/>
    </row>
    <row r="375" spans="1:24" ht="12.75" customHeight="1" x14ac:dyDescent="0.2">
      <c r="A375" s="158" t="s">
        <v>264</v>
      </c>
      <c r="C375" s="120" t="s">
        <v>235</v>
      </c>
      <c r="D375" s="120"/>
      <c r="E375" s="126">
        <v>1900</v>
      </c>
      <c r="F375" s="126">
        <v>375</v>
      </c>
      <c r="G375" s="126" t="s">
        <v>244</v>
      </c>
      <c r="H375" s="120" t="s">
        <v>342</v>
      </c>
      <c r="I375" s="124">
        <v>9</v>
      </c>
      <c r="J375" s="124"/>
      <c r="K375" s="118">
        <v>1</v>
      </c>
      <c r="L375" s="120">
        <v>2</v>
      </c>
      <c r="M375" s="120" t="s">
        <v>263</v>
      </c>
      <c r="N375" s="120" t="s">
        <v>254</v>
      </c>
      <c r="O375" s="120">
        <v>600</v>
      </c>
      <c r="P375" s="120">
        <v>1</v>
      </c>
      <c r="Q375" s="120">
        <v>3</v>
      </c>
      <c r="R375" s="120">
        <v>3</v>
      </c>
      <c r="S375" s="122">
        <f>F375/E375</f>
        <v>0.19736842105263158</v>
      </c>
      <c r="T375" s="124">
        <f>O375/E375</f>
        <v>0.31578947368421051</v>
      </c>
      <c r="U375" s="8"/>
      <c r="W375" s="120" t="s">
        <v>231</v>
      </c>
      <c r="X375" s="126">
        <f>R375-Q375</f>
        <v>0</v>
      </c>
    </row>
    <row r="376" spans="1:24" x14ac:dyDescent="0.2">
      <c r="A376" s="159"/>
      <c r="C376" s="121"/>
      <c r="D376" s="121"/>
      <c r="E376" s="127"/>
      <c r="F376" s="127"/>
      <c r="G376" s="127"/>
      <c r="H376" s="121"/>
      <c r="I376" s="125"/>
      <c r="J376" s="125"/>
      <c r="K376" s="119"/>
      <c r="L376" s="121"/>
      <c r="M376" s="121"/>
      <c r="N376" s="121"/>
      <c r="O376" s="121"/>
      <c r="P376" s="121"/>
      <c r="Q376" s="121"/>
      <c r="R376" s="121"/>
      <c r="S376" s="123"/>
      <c r="T376" s="125"/>
      <c r="U376" s="8"/>
      <c r="W376" s="121"/>
      <c r="X376" s="127"/>
    </row>
    <row r="377" spans="1:24" ht="12.75" customHeight="1" x14ac:dyDescent="0.2">
      <c r="A377" s="158" t="s">
        <v>264</v>
      </c>
      <c r="C377" s="120" t="s">
        <v>236</v>
      </c>
      <c r="D377" s="120"/>
      <c r="E377" s="126">
        <v>1911</v>
      </c>
      <c r="F377" s="126">
        <v>375</v>
      </c>
      <c r="G377" s="126" t="s">
        <v>244</v>
      </c>
      <c r="H377" s="120" t="s">
        <v>342</v>
      </c>
      <c r="I377" s="124">
        <v>9</v>
      </c>
      <c r="J377" s="124"/>
      <c r="K377" s="118">
        <v>1</v>
      </c>
      <c r="L377" s="120">
        <v>2</v>
      </c>
      <c r="M377" s="120" t="s">
        <v>263</v>
      </c>
      <c r="N377" s="120" t="s">
        <v>254</v>
      </c>
      <c r="O377" s="120">
        <v>600</v>
      </c>
      <c r="P377" s="120">
        <v>1</v>
      </c>
      <c r="Q377" s="120">
        <v>3</v>
      </c>
      <c r="R377" s="120">
        <v>3</v>
      </c>
      <c r="S377" s="122">
        <f>F377/E377</f>
        <v>0.19623233908948196</v>
      </c>
      <c r="T377" s="124">
        <f>O377/E377</f>
        <v>0.31397174254317112</v>
      </c>
      <c r="U377" s="8"/>
      <c r="W377" s="120" t="s">
        <v>231</v>
      </c>
      <c r="X377" s="126">
        <f>R377-Q377</f>
        <v>0</v>
      </c>
    </row>
    <row r="378" spans="1:24" x14ac:dyDescent="0.2">
      <c r="A378" s="159"/>
      <c r="C378" s="121"/>
      <c r="D378" s="121"/>
      <c r="E378" s="127"/>
      <c r="F378" s="127"/>
      <c r="G378" s="127"/>
      <c r="H378" s="121"/>
      <c r="I378" s="125"/>
      <c r="J378" s="125"/>
      <c r="K378" s="119"/>
      <c r="L378" s="121"/>
      <c r="M378" s="121"/>
      <c r="N378" s="121"/>
      <c r="O378" s="121"/>
      <c r="P378" s="121"/>
      <c r="Q378" s="121"/>
      <c r="R378" s="121"/>
      <c r="S378" s="123"/>
      <c r="T378" s="125"/>
      <c r="U378" s="8"/>
      <c r="W378" s="121"/>
      <c r="X378" s="127"/>
    </row>
    <row r="379" spans="1:24" ht="12.75" customHeight="1" x14ac:dyDescent="0.2">
      <c r="A379" s="158" t="s">
        <v>264</v>
      </c>
      <c r="C379" s="120" t="s">
        <v>237</v>
      </c>
      <c r="D379" s="120"/>
      <c r="E379" s="126">
        <v>1906</v>
      </c>
      <c r="F379" s="126">
        <v>375</v>
      </c>
      <c r="G379" s="126" t="s">
        <v>244</v>
      </c>
      <c r="H379" s="120" t="s">
        <v>342</v>
      </c>
      <c r="I379" s="124">
        <v>9</v>
      </c>
      <c r="J379" s="124"/>
      <c r="K379" s="118">
        <v>1</v>
      </c>
      <c r="L379" s="120">
        <v>2</v>
      </c>
      <c r="M379" s="120" t="s">
        <v>263</v>
      </c>
      <c r="N379" s="120" t="s">
        <v>254</v>
      </c>
      <c r="O379" s="120">
        <v>600</v>
      </c>
      <c r="P379" s="120">
        <v>1</v>
      </c>
      <c r="Q379" s="120">
        <v>3</v>
      </c>
      <c r="R379" s="120">
        <v>3</v>
      </c>
      <c r="S379" s="122">
        <f>F379/E379</f>
        <v>0.19674711437565581</v>
      </c>
      <c r="T379" s="124">
        <f>O379/E379</f>
        <v>0.31479538300104931</v>
      </c>
      <c r="U379" s="8"/>
      <c r="W379" s="120" t="s">
        <v>231</v>
      </c>
      <c r="X379" s="126">
        <f>R379-Q379</f>
        <v>0</v>
      </c>
    </row>
    <row r="380" spans="1:24" x14ac:dyDescent="0.2">
      <c r="A380" s="159"/>
      <c r="C380" s="121"/>
      <c r="D380" s="121"/>
      <c r="E380" s="127"/>
      <c r="F380" s="127"/>
      <c r="G380" s="127"/>
      <c r="H380" s="121"/>
      <c r="I380" s="125"/>
      <c r="J380" s="125"/>
      <c r="K380" s="119"/>
      <c r="L380" s="121"/>
      <c r="M380" s="121"/>
      <c r="N380" s="121"/>
      <c r="O380" s="121"/>
      <c r="P380" s="121"/>
      <c r="Q380" s="121"/>
      <c r="R380" s="121"/>
      <c r="S380" s="123"/>
      <c r="T380" s="125"/>
      <c r="U380" s="8"/>
      <c r="W380" s="121"/>
      <c r="X380" s="127"/>
    </row>
    <row r="381" spans="1:24" ht="12.75" customHeight="1" x14ac:dyDescent="0.2">
      <c r="A381" s="158" t="s">
        <v>264</v>
      </c>
      <c r="C381" s="120" t="s">
        <v>238</v>
      </c>
      <c r="D381" s="120"/>
      <c r="E381" s="126">
        <v>1916</v>
      </c>
      <c r="F381" s="126">
        <v>375</v>
      </c>
      <c r="G381" s="126" t="s">
        <v>244</v>
      </c>
      <c r="H381" s="120" t="s">
        <v>342</v>
      </c>
      <c r="I381" s="124">
        <v>9</v>
      </c>
      <c r="J381" s="124"/>
      <c r="K381" s="118">
        <v>1</v>
      </c>
      <c r="L381" s="120">
        <v>2</v>
      </c>
      <c r="M381" s="120" t="s">
        <v>263</v>
      </c>
      <c r="N381" s="120" t="s">
        <v>254</v>
      </c>
      <c r="O381" s="120">
        <v>600</v>
      </c>
      <c r="P381" s="120">
        <v>1</v>
      </c>
      <c r="Q381" s="120">
        <v>3</v>
      </c>
      <c r="R381" s="120">
        <v>3</v>
      </c>
      <c r="S381" s="122">
        <f>F381/E381</f>
        <v>0.19572025052192066</v>
      </c>
      <c r="T381" s="124">
        <f>O381/E381</f>
        <v>0.31315240083507306</v>
      </c>
      <c r="U381" s="8"/>
      <c r="W381" s="120" t="s">
        <v>231</v>
      </c>
      <c r="X381" s="126">
        <f>R381-Q381</f>
        <v>0</v>
      </c>
    </row>
    <row r="382" spans="1:24" x14ac:dyDescent="0.2">
      <c r="A382" s="159"/>
      <c r="C382" s="121"/>
      <c r="D382" s="121"/>
      <c r="E382" s="127"/>
      <c r="F382" s="127"/>
      <c r="G382" s="127"/>
      <c r="H382" s="121"/>
      <c r="I382" s="125"/>
      <c r="J382" s="125"/>
      <c r="K382" s="119"/>
      <c r="L382" s="121"/>
      <c r="M382" s="121"/>
      <c r="N382" s="121"/>
      <c r="O382" s="121"/>
      <c r="P382" s="121"/>
      <c r="Q382" s="121"/>
      <c r="R382" s="121"/>
      <c r="S382" s="123"/>
      <c r="T382" s="125"/>
      <c r="U382" s="8"/>
      <c r="W382" s="121"/>
      <c r="X382" s="127"/>
    </row>
    <row r="383" spans="1:24" ht="12.75" customHeight="1" x14ac:dyDescent="0.2">
      <c r="A383" s="158" t="s">
        <v>264</v>
      </c>
      <c r="C383" s="120" t="s">
        <v>239</v>
      </c>
      <c r="D383" s="120"/>
      <c r="E383" s="126">
        <v>1907</v>
      </c>
      <c r="F383" s="126">
        <v>375</v>
      </c>
      <c r="G383" s="126" t="s">
        <v>244</v>
      </c>
      <c r="H383" s="120" t="s">
        <v>342</v>
      </c>
      <c r="I383" s="124">
        <v>9</v>
      </c>
      <c r="J383" s="124"/>
      <c r="K383" s="118">
        <v>1</v>
      </c>
      <c r="L383" s="120">
        <v>2</v>
      </c>
      <c r="M383" s="120" t="s">
        <v>263</v>
      </c>
      <c r="N383" s="120" t="s">
        <v>254</v>
      </c>
      <c r="O383" s="120">
        <v>600</v>
      </c>
      <c r="P383" s="120">
        <v>1</v>
      </c>
      <c r="Q383" s="120">
        <v>3</v>
      </c>
      <c r="R383" s="120">
        <v>3</v>
      </c>
      <c r="S383" s="122">
        <f>F383/E383</f>
        <v>0.19664394336654431</v>
      </c>
      <c r="T383" s="124">
        <f>O383/E383</f>
        <v>0.31463030938647091</v>
      </c>
      <c r="U383" s="8"/>
      <c r="W383" s="120" t="s">
        <v>231</v>
      </c>
      <c r="X383" s="126">
        <f>R383-Q383</f>
        <v>0</v>
      </c>
    </row>
    <row r="384" spans="1:24" x14ac:dyDescent="0.2">
      <c r="A384" s="159"/>
      <c r="C384" s="121"/>
      <c r="D384" s="121"/>
      <c r="E384" s="127"/>
      <c r="F384" s="127"/>
      <c r="G384" s="127"/>
      <c r="H384" s="121"/>
      <c r="I384" s="125"/>
      <c r="J384" s="125"/>
      <c r="K384" s="119"/>
      <c r="L384" s="121"/>
      <c r="M384" s="121"/>
      <c r="N384" s="121"/>
      <c r="O384" s="121"/>
      <c r="P384" s="121"/>
      <c r="Q384" s="121"/>
      <c r="R384" s="121"/>
      <c r="S384" s="123"/>
      <c r="T384" s="125"/>
      <c r="U384" s="8"/>
      <c r="W384" s="121"/>
      <c r="X384" s="127"/>
    </row>
    <row r="385" spans="1:24" ht="12.75" customHeight="1" x14ac:dyDescent="0.2">
      <c r="A385" s="158" t="s">
        <v>264</v>
      </c>
      <c r="C385" s="120" t="s">
        <v>240</v>
      </c>
      <c r="D385" s="120"/>
      <c r="E385" s="126">
        <v>1915</v>
      </c>
      <c r="F385" s="126">
        <v>375</v>
      </c>
      <c r="G385" s="126" t="s">
        <v>244</v>
      </c>
      <c r="H385" s="120" t="s">
        <v>342</v>
      </c>
      <c r="I385" s="124">
        <v>9</v>
      </c>
      <c r="J385" s="124"/>
      <c r="K385" s="118">
        <v>1</v>
      </c>
      <c r="L385" s="120">
        <v>2</v>
      </c>
      <c r="M385" s="120" t="s">
        <v>263</v>
      </c>
      <c r="N385" s="120" t="s">
        <v>254</v>
      </c>
      <c r="O385" s="120">
        <v>600</v>
      </c>
      <c r="P385" s="120">
        <v>1</v>
      </c>
      <c r="Q385" s="120">
        <v>3</v>
      </c>
      <c r="R385" s="120">
        <v>3</v>
      </c>
      <c r="S385" s="122">
        <f>F385/E385</f>
        <v>0.195822454308094</v>
      </c>
      <c r="T385" s="124">
        <f>O385/E385</f>
        <v>0.3133159268929504</v>
      </c>
      <c r="U385" s="8"/>
      <c r="W385" s="120" t="s">
        <v>231</v>
      </c>
      <c r="X385" s="126">
        <f>R385-Q385</f>
        <v>0</v>
      </c>
    </row>
    <row r="386" spans="1:24" x14ac:dyDescent="0.2">
      <c r="A386" s="159"/>
      <c r="C386" s="121"/>
      <c r="D386" s="121"/>
      <c r="E386" s="127"/>
      <c r="F386" s="127"/>
      <c r="G386" s="127"/>
      <c r="H386" s="121"/>
      <c r="I386" s="125"/>
      <c r="J386" s="125"/>
      <c r="K386" s="119"/>
      <c r="L386" s="121"/>
      <c r="M386" s="121"/>
      <c r="N386" s="121"/>
      <c r="O386" s="121"/>
      <c r="P386" s="121"/>
      <c r="Q386" s="121"/>
      <c r="R386" s="121"/>
      <c r="S386" s="123"/>
      <c r="T386" s="125"/>
      <c r="U386" s="8"/>
      <c r="W386" s="121"/>
      <c r="X386" s="127"/>
    </row>
    <row r="387" spans="1:24" ht="12.75" customHeight="1" x14ac:dyDescent="0.2">
      <c r="A387" s="158" t="s">
        <v>264</v>
      </c>
      <c r="C387" s="120" t="s">
        <v>241</v>
      </c>
      <c r="D387" s="120"/>
      <c r="E387" s="126">
        <v>1995</v>
      </c>
      <c r="F387" s="126">
        <v>375</v>
      </c>
      <c r="G387" s="126" t="s">
        <v>244</v>
      </c>
      <c r="H387" s="120" t="s">
        <v>342</v>
      </c>
      <c r="I387" s="124">
        <v>9</v>
      </c>
      <c r="J387" s="124"/>
      <c r="K387" s="118">
        <v>1</v>
      </c>
      <c r="L387" s="120">
        <v>2</v>
      </c>
      <c r="M387" s="120" t="s">
        <v>263</v>
      </c>
      <c r="N387" s="120" t="s">
        <v>254</v>
      </c>
      <c r="O387" s="120">
        <v>600</v>
      </c>
      <c r="P387" s="120">
        <v>1</v>
      </c>
      <c r="Q387" s="120">
        <v>3</v>
      </c>
      <c r="R387" s="120">
        <v>3</v>
      </c>
      <c r="S387" s="122">
        <f>F387/E387</f>
        <v>0.18796992481203006</v>
      </c>
      <c r="T387" s="124">
        <f>O387/E387</f>
        <v>0.3007518796992481</v>
      </c>
      <c r="U387" s="8"/>
      <c r="W387" s="120" t="s">
        <v>231</v>
      </c>
      <c r="X387" s="126">
        <f>R387-Q387</f>
        <v>0</v>
      </c>
    </row>
    <row r="388" spans="1:24" x14ac:dyDescent="0.2">
      <c r="A388" s="159"/>
      <c r="C388" s="121"/>
      <c r="D388" s="121"/>
      <c r="E388" s="127"/>
      <c r="F388" s="127"/>
      <c r="G388" s="127"/>
      <c r="H388" s="121"/>
      <c r="I388" s="125"/>
      <c r="J388" s="125"/>
      <c r="K388" s="119"/>
      <c r="L388" s="121"/>
      <c r="M388" s="121"/>
      <c r="N388" s="121"/>
      <c r="O388" s="121"/>
      <c r="P388" s="121"/>
      <c r="Q388" s="121"/>
      <c r="R388" s="121"/>
      <c r="S388" s="123"/>
      <c r="T388" s="125"/>
      <c r="U388" s="8"/>
      <c r="W388" s="121"/>
      <c r="X388" s="127"/>
    </row>
    <row r="389" spans="1:24" ht="12.75" customHeight="1" x14ac:dyDescent="0.2">
      <c r="A389" s="158" t="s">
        <v>264</v>
      </c>
      <c r="C389" s="120" t="s">
        <v>271</v>
      </c>
      <c r="D389" s="120"/>
      <c r="E389" s="126">
        <v>2069</v>
      </c>
      <c r="F389" s="126">
        <v>375</v>
      </c>
      <c r="G389" s="126" t="s">
        <v>244</v>
      </c>
      <c r="H389" s="120" t="s">
        <v>342</v>
      </c>
      <c r="I389" s="124">
        <v>9</v>
      </c>
      <c r="J389" s="124"/>
      <c r="K389" s="118">
        <v>1</v>
      </c>
      <c r="L389" s="120">
        <v>2</v>
      </c>
      <c r="M389" s="120" t="s">
        <v>263</v>
      </c>
      <c r="N389" s="120" t="s">
        <v>254</v>
      </c>
      <c r="O389" s="120">
        <v>600</v>
      </c>
      <c r="P389" s="120">
        <v>1</v>
      </c>
      <c r="Q389" s="120">
        <v>3</v>
      </c>
      <c r="R389" s="120">
        <v>3</v>
      </c>
      <c r="S389" s="122">
        <f>F389/E389</f>
        <v>0.18124697921701305</v>
      </c>
      <c r="T389" s="124">
        <f>O389/E389</f>
        <v>0.28999516674722087</v>
      </c>
      <c r="U389" s="8"/>
      <c r="W389" s="120" t="s">
        <v>231</v>
      </c>
      <c r="X389" s="126">
        <f>R389-Q389</f>
        <v>0</v>
      </c>
    </row>
    <row r="390" spans="1:24" x14ac:dyDescent="0.2">
      <c r="A390" s="159"/>
      <c r="C390" s="121"/>
      <c r="D390" s="121"/>
      <c r="E390" s="127"/>
      <c r="F390" s="127"/>
      <c r="G390" s="127"/>
      <c r="H390" s="121"/>
      <c r="I390" s="125"/>
      <c r="J390" s="125"/>
      <c r="K390" s="119"/>
      <c r="L390" s="121"/>
      <c r="M390" s="121"/>
      <c r="N390" s="121"/>
      <c r="O390" s="121"/>
      <c r="P390" s="121"/>
      <c r="Q390" s="121"/>
      <c r="R390" s="121"/>
      <c r="S390" s="123"/>
      <c r="T390" s="125"/>
      <c r="U390" s="8"/>
      <c r="W390" s="121"/>
      <c r="X390" s="127"/>
    </row>
    <row r="391" spans="1:24" ht="12.75" customHeight="1" x14ac:dyDescent="0.2">
      <c r="A391" s="148" t="s">
        <v>243</v>
      </c>
      <c r="C391" s="120" t="s">
        <v>346</v>
      </c>
      <c r="D391" s="120"/>
      <c r="E391" s="126">
        <v>9083</v>
      </c>
      <c r="F391" s="126">
        <v>2400</v>
      </c>
      <c r="G391" s="126" t="s">
        <v>244</v>
      </c>
      <c r="H391" s="120" t="s">
        <v>342</v>
      </c>
      <c r="I391" s="124">
        <v>9</v>
      </c>
      <c r="J391" s="124"/>
      <c r="K391" s="118">
        <v>2</v>
      </c>
      <c r="L391" s="120" t="s">
        <v>244</v>
      </c>
      <c r="M391" s="120" t="s">
        <v>252</v>
      </c>
      <c r="N391" s="120" t="s">
        <v>242</v>
      </c>
      <c r="O391" s="120">
        <v>2000</v>
      </c>
      <c r="P391" s="120" t="s">
        <v>244</v>
      </c>
      <c r="Q391" s="120">
        <f>ROUNDUP(O391/120,0)</f>
        <v>17</v>
      </c>
      <c r="R391" s="120">
        <v>17</v>
      </c>
      <c r="S391" s="122">
        <f>F391/E391</f>
        <v>0.26422987999559616</v>
      </c>
      <c r="T391" s="124">
        <f>O391/E391</f>
        <v>0.2201915666629968</v>
      </c>
      <c r="U391" s="8"/>
      <c r="W391" s="120" t="s">
        <v>240</v>
      </c>
      <c r="X391" s="126">
        <f>R391-Q391</f>
        <v>0</v>
      </c>
    </row>
    <row r="392" spans="1:24" x14ac:dyDescent="0.2">
      <c r="A392" s="149"/>
      <c r="C392" s="121"/>
      <c r="D392" s="121"/>
      <c r="E392" s="127"/>
      <c r="F392" s="127"/>
      <c r="G392" s="127"/>
      <c r="H392" s="121"/>
      <c r="I392" s="125"/>
      <c r="J392" s="125"/>
      <c r="K392" s="119"/>
      <c r="L392" s="121"/>
      <c r="M392" s="121"/>
      <c r="N392" s="121"/>
      <c r="O392" s="121"/>
      <c r="P392" s="121"/>
      <c r="Q392" s="121"/>
      <c r="R392" s="121"/>
      <c r="S392" s="123"/>
      <c r="T392" s="125"/>
      <c r="U392" s="8"/>
      <c r="W392" s="121"/>
      <c r="X392" s="127"/>
    </row>
    <row r="393" spans="1:24" ht="12.75" customHeight="1" x14ac:dyDescent="0.2">
      <c r="A393" s="143" t="s">
        <v>261</v>
      </c>
      <c r="C393" s="120" t="s">
        <v>347</v>
      </c>
      <c r="D393" s="120"/>
      <c r="E393" s="126">
        <v>31378</v>
      </c>
      <c r="F393" s="126" t="s">
        <v>244</v>
      </c>
      <c r="G393" s="126" t="s">
        <v>244</v>
      </c>
      <c r="H393" s="120" t="s">
        <v>244</v>
      </c>
      <c r="I393" s="124" t="s">
        <v>244</v>
      </c>
      <c r="J393" s="124" t="s">
        <v>244</v>
      </c>
      <c r="K393" s="118" t="s">
        <v>244</v>
      </c>
      <c r="L393" s="120" t="s">
        <v>244</v>
      </c>
      <c r="M393" s="120" t="s">
        <v>259</v>
      </c>
      <c r="N393" s="120" t="s">
        <v>260</v>
      </c>
      <c r="O393" s="120" t="s">
        <v>244</v>
      </c>
      <c r="P393" s="120" t="s">
        <v>244</v>
      </c>
      <c r="Q393" s="120" t="s">
        <v>244</v>
      </c>
      <c r="R393" s="120" t="s">
        <v>244</v>
      </c>
      <c r="S393" s="122" t="s">
        <v>244</v>
      </c>
      <c r="T393" s="124" t="s">
        <v>244</v>
      </c>
      <c r="U393" s="8"/>
      <c r="W393" s="120" t="s">
        <v>241</v>
      </c>
      <c r="X393" s="126" t="s">
        <v>244</v>
      </c>
    </row>
    <row r="394" spans="1:24" x14ac:dyDescent="0.2">
      <c r="A394" s="144"/>
      <c r="C394" s="121"/>
      <c r="D394" s="121"/>
      <c r="E394" s="127"/>
      <c r="F394" s="127"/>
      <c r="G394" s="127"/>
      <c r="H394" s="121"/>
      <c r="I394" s="125"/>
      <c r="J394" s="125"/>
      <c r="K394" s="119"/>
      <c r="L394" s="121"/>
      <c r="M394" s="121"/>
      <c r="N394" s="121"/>
      <c r="O394" s="121"/>
      <c r="P394" s="121"/>
      <c r="Q394" s="121"/>
      <c r="R394" s="121"/>
      <c r="S394" s="123"/>
      <c r="T394" s="125"/>
      <c r="U394" s="8"/>
      <c r="W394" s="121"/>
      <c r="X394" s="127"/>
    </row>
    <row r="395" spans="1:24" ht="12.75" customHeight="1" x14ac:dyDescent="0.2">
      <c r="A395" s="162" t="s">
        <v>269</v>
      </c>
      <c r="C395" s="120" t="s">
        <v>348</v>
      </c>
      <c r="D395" s="120"/>
      <c r="E395" s="126">
        <v>200</v>
      </c>
      <c r="F395" s="126" t="s">
        <v>244</v>
      </c>
      <c r="G395" s="126" t="s">
        <v>244</v>
      </c>
      <c r="H395" s="120" t="s">
        <v>244</v>
      </c>
      <c r="I395" s="124" t="s">
        <v>244</v>
      </c>
      <c r="J395" s="124" t="s">
        <v>244</v>
      </c>
      <c r="K395" s="118" t="s">
        <v>244</v>
      </c>
      <c r="L395" s="120" t="s">
        <v>244</v>
      </c>
      <c r="M395" s="120" t="s">
        <v>272</v>
      </c>
      <c r="N395" s="120" t="s">
        <v>268</v>
      </c>
      <c r="O395" s="120" t="s">
        <v>244</v>
      </c>
      <c r="P395" s="120" t="s">
        <v>244</v>
      </c>
      <c r="Q395" s="120" t="s">
        <v>244</v>
      </c>
      <c r="R395" s="120" t="s">
        <v>244</v>
      </c>
      <c r="S395" s="122" t="s">
        <v>244</v>
      </c>
      <c r="T395" s="124" t="s">
        <v>244</v>
      </c>
      <c r="U395" s="8"/>
      <c r="W395" s="120" t="s">
        <v>271</v>
      </c>
      <c r="X395" s="126" t="s">
        <v>244</v>
      </c>
    </row>
    <row r="396" spans="1:24" x14ac:dyDescent="0.2">
      <c r="A396" s="163"/>
      <c r="C396" s="121"/>
      <c r="D396" s="121"/>
      <c r="E396" s="127"/>
      <c r="F396" s="127"/>
      <c r="G396" s="127"/>
      <c r="H396" s="121"/>
      <c r="I396" s="125"/>
      <c r="J396" s="125"/>
      <c r="K396" s="119"/>
      <c r="L396" s="121"/>
      <c r="M396" s="121"/>
      <c r="N396" s="121"/>
      <c r="O396" s="121"/>
      <c r="P396" s="121"/>
      <c r="Q396" s="121"/>
      <c r="R396" s="121"/>
      <c r="S396" s="123"/>
      <c r="T396" s="125"/>
      <c r="U396" s="8"/>
      <c r="W396" s="121"/>
      <c r="X396" s="127"/>
    </row>
    <row r="397" spans="1:24" x14ac:dyDescent="0.2">
      <c r="D397" s="14" t="s">
        <v>26</v>
      </c>
      <c r="E397" s="9">
        <f>SUM(E5:E396)</f>
        <v>880764</v>
      </c>
      <c r="F397" s="16">
        <f>SUM(F5:F396)</f>
        <v>120150</v>
      </c>
      <c r="G397" s="16">
        <f>SUM(G5:G396)</f>
        <v>49550</v>
      </c>
      <c r="H397" s="11"/>
      <c r="I397" s="11"/>
      <c r="J397" s="11"/>
      <c r="K397" s="13">
        <f>SUM(K5:K396)</f>
        <v>219</v>
      </c>
      <c r="L397" s="13">
        <f>SUM(L5:L396)</f>
        <v>299</v>
      </c>
      <c r="M397" s="11"/>
      <c r="N397" s="14" t="s">
        <v>26</v>
      </c>
      <c r="O397" s="15">
        <f>SUM(O5:O396)</f>
        <v>254350</v>
      </c>
      <c r="P397" s="15">
        <f>SUM(P5:P396)</f>
        <v>1416</v>
      </c>
      <c r="Q397" s="15">
        <f>SUM(Q5:Q396)</f>
        <v>2798</v>
      </c>
      <c r="R397" s="15">
        <f>SUM(R5:R396)</f>
        <v>2800</v>
      </c>
      <c r="S397" s="11"/>
      <c r="T397" s="10">
        <f>O397/E397</f>
        <v>0.28878337443401408</v>
      </c>
      <c r="U397" s="2" t="s">
        <v>35</v>
      </c>
      <c r="X397" s="9">
        <f>SUM(X5:X396)</f>
        <v>-1</v>
      </c>
    </row>
    <row r="401" spans="1:24" x14ac:dyDescent="0.2">
      <c r="A401" s="1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3" spans="1:24" x14ac:dyDescent="0.2">
      <c r="D403" s="23" t="s">
        <v>273</v>
      </c>
      <c r="E403" s="24">
        <f>COUNTA(A5:A396)</f>
        <v>196</v>
      </c>
      <c r="F403" s="21" t="s">
        <v>292</v>
      </c>
      <c r="G403" s="22" t="s">
        <v>292</v>
      </c>
      <c r="N403" s="5" t="s">
        <v>302</v>
      </c>
      <c r="O403" s="24">
        <f>O397</f>
        <v>254350</v>
      </c>
      <c r="P403" s="5"/>
    </row>
    <row r="404" spans="1:24" x14ac:dyDescent="0.2">
      <c r="D404" s="11" t="s">
        <v>278</v>
      </c>
      <c r="E404" s="22">
        <f>COUNTIF(A5:A396,"EP")+COUNTIF(A5:A396,"ER")+COUNTIF(A5:A396,"EK")</f>
        <v>162</v>
      </c>
      <c r="F404" s="11"/>
      <c r="G404" s="65">
        <f>E404+E408+E409+E410+E411+E412</f>
        <v>196</v>
      </c>
      <c r="N404" s="2" t="s">
        <v>303</v>
      </c>
      <c r="O404" s="22">
        <f>SUMIF($A$5:$A$396,"EP",O5:O396)+SUMIF($A$5:$A$396,"ER",O5:O396)+SUMIF($A$5:$A$396,"EK",O5:O396)</f>
        <v>205050</v>
      </c>
      <c r="Q404" s="132">
        <f>O404+O408+O409</f>
        <v>251850</v>
      </c>
      <c r="R404" s="53">
        <f>SUM(R405:R407)</f>
        <v>1</v>
      </c>
    </row>
    <row r="405" spans="1:24" x14ac:dyDescent="0.2">
      <c r="D405" s="25" t="s">
        <v>274</v>
      </c>
      <c r="E405" s="20">
        <f>COUNTIF($A$5:$A$396,"EP")</f>
        <v>128</v>
      </c>
      <c r="F405" s="135">
        <f>SUM(E405:E407)</f>
        <v>162</v>
      </c>
      <c r="G405" s="66"/>
      <c r="N405" s="31" t="s">
        <v>304</v>
      </c>
      <c r="O405" s="20">
        <f>SUMIF($A$5:$A$396,"EP",$O$5:$O$396)</f>
        <v>76800</v>
      </c>
      <c r="P405" s="135">
        <f>SUM(O405:O407)</f>
        <v>205050</v>
      </c>
      <c r="Q405" s="133"/>
      <c r="R405" s="54">
        <f>O405/O404</f>
        <v>0.37454279444038041</v>
      </c>
    </row>
    <row r="406" spans="1:24" x14ac:dyDescent="0.2">
      <c r="D406" s="25" t="s">
        <v>275</v>
      </c>
      <c r="E406" s="20">
        <f>COUNTIF($A$5:$A$396,"ER")</f>
        <v>17</v>
      </c>
      <c r="F406" s="136"/>
      <c r="G406" s="66"/>
      <c r="N406" s="31" t="s">
        <v>305</v>
      </c>
      <c r="O406" s="20">
        <f>SUMIF($A$5:$A$396,"ER",$O$5:$O$396)</f>
        <v>31200</v>
      </c>
      <c r="P406" s="136"/>
      <c r="Q406" s="133"/>
      <c r="R406" s="55">
        <f>O406/O404</f>
        <v>0.15215801024140455</v>
      </c>
    </row>
    <row r="407" spans="1:24" x14ac:dyDescent="0.2">
      <c r="D407" s="26" t="s">
        <v>276</v>
      </c>
      <c r="E407" s="21">
        <f>COUNTIF($A$5:$A$396,"EK")</f>
        <v>17</v>
      </c>
      <c r="F407" s="137"/>
      <c r="G407" s="66"/>
      <c r="N407" s="32" t="s">
        <v>306</v>
      </c>
      <c r="O407" s="21">
        <f>SUMIF($A$5:$A$396,"Ek",$O$5:$O$396)</f>
        <v>97050</v>
      </c>
      <c r="P407" s="137"/>
      <c r="Q407" s="133"/>
      <c r="R407" s="38">
        <f>O407/O404</f>
        <v>0.47329919531821507</v>
      </c>
    </row>
    <row r="408" spans="1:24" x14ac:dyDescent="0.2">
      <c r="D408" s="27" t="s">
        <v>277</v>
      </c>
      <c r="E408" s="28">
        <f>COUNTIF($A$5:$A$396,"Ä")</f>
        <v>5</v>
      </c>
      <c r="F408" s="29"/>
      <c r="G408" s="66"/>
      <c r="N408" s="19" t="s">
        <v>307</v>
      </c>
      <c r="O408" s="52">
        <f>SUMIF($A$5:$A$396,"Ä",$O$5:$O$396)</f>
        <v>22000</v>
      </c>
      <c r="P408" s="19"/>
      <c r="Q408" s="133"/>
    </row>
    <row r="409" spans="1:24" x14ac:dyDescent="0.2">
      <c r="D409" s="27" t="s">
        <v>279</v>
      </c>
      <c r="E409" s="28">
        <f>COUNTIF($A$5:$A$396,"Üh")</f>
        <v>5</v>
      </c>
      <c r="F409" s="29"/>
      <c r="G409" s="66"/>
      <c r="N409" s="19" t="s">
        <v>308</v>
      </c>
      <c r="O409" s="52">
        <f>SUMIF($A$5:$A$396,"Üh",$O$5:$O$396)</f>
        <v>24800</v>
      </c>
      <c r="P409" s="19"/>
      <c r="Q409" s="134"/>
    </row>
    <row r="410" spans="1:24" x14ac:dyDescent="0.2">
      <c r="D410" s="27" t="s">
        <v>280</v>
      </c>
      <c r="E410" s="28">
        <f>COUNTIF($A$5:$A$396,"Üm")</f>
        <v>7</v>
      </c>
      <c r="F410" s="29"/>
      <c r="G410" s="66"/>
    </row>
    <row r="411" spans="1:24" x14ac:dyDescent="0.2">
      <c r="D411" s="27" t="s">
        <v>281</v>
      </c>
      <c r="E411" s="28">
        <f>COUNTIF($A$5:$A$396,"T")</f>
        <v>3</v>
      </c>
      <c r="F411" s="29"/>
      <c r="G411" s="66"/>
      <c r="N411" s="5" t="s">
        <v>309</v>
      </c>
      <c r="O411" s="56">
        <f>SUMIF($A$5:$A$396,"Ek",$P$5:$P$396)</f>
        <v>1132</v>
      </c>
      <c r="P411" s="132">
        <f>SUM(O411:O413)</f>
        <v>1416</v>
      </c>
    </row>
    <row r="412" spans="1:24" x14ac:dyDescent="0.2">
      <c r="D412" s="27" t="s">
        <v>282</v>
      </c>
      <c r="E412" s="28">
        <f>COUNTIF($A$5:$A$396,"L")</f>
        <v>14</v>
      </c>
      <c r="F412" s="29"/>
      <c r="G412" s="67"/>
      <c r="N412" s="19" t="s">
        <v>310</v>
      </c>
      <c r="O412" s="28">
        <f>SUMIF($A$5:$A$396,"ER",$P$5:$P$396)</f>
        <v>156</v>
      </c>
      <c r="P412" s="133"/>
    </row>
    <row r="413" spans="1:24" x14ac:dyDescent="0.2">
      <c r="D413" s="11"/>
      <c r="E413" s="11"/>
      <c r="F413" s="11"/>
      <c r="G413" s="11"/>
      <c r="N413" s="5" t="s">
        <v>323</v>
      </c>
      <c r="O413" s="24">
        <f>E405</f>
        <v>128</v>
      </c>
      <c r="P413" s="134"/>
    </row>
    <row r="414" spans="1:24" x14ac:dyDescent="0.2">
      <c r="D414" s="11"/>
      <c r="E414" s="11"/>
      <c r="F414" s="11"/>
      <c r="G414" s="11"/>
      <c r="H414" s="22" t="s">
        <v>294</v>
      </c>
    </row>
    <row r="415" spans="1:24" ht="15" x14ac:dyDescent="0.2">
      <c r="D415" s="11" t="s">
        <v>293</v>
      </c>
      <c r="E415" s="35">
        <f>E397</f>
        <v>880764</v>
      </c>
      <c r="F415" s="11"/>
      <c r="G415" s="11"/>
      <c r="H415" s="43">
        <f>H416+H420+H421+H422+H423+H424</f>
        <v>1</v>
      </c>
      <c r="I415" s="5"/>
      <c r="N415" s="45" t="s">
        <v>311</v>
      </c>
      <c r="O415" s="19"/>
      <c r="P415" s="57">
        <f>O407/O411</f>
        <v>85.733215547703182</v>
      </c>
    </row>
    <row r="416" spans="1:24" ht="15" x14ac:dyDescent="0.2">
      <c r="D416" s="33" t="s">
        <v>283</v>
      </c>
      <c r="E416" s="34">
        <f>SUMIF(A5:A396,"EP",E5:E396)+SUMIF(A5:A396,"ER",E5:E396)+SUMIF(A5:A396,"EK",E5:E396)</f>
        <v>392762</v>
      </c>
      <c r="F416" s="33"/>
      <c r="G416" s="65">
        <f>E416+E420+E421+E422+E423+E424</f>
        <v>880764</v>
      </c>
      <c r="H416" s="36">
        <f>E416/E415</f>
        <v>0.44593330335935621</v>
      </c>
      <c r="I416" s="53">
        <v>1</v>
      </c>
    </row>
    <row r="417" spans="4:20" x14ac:dyDescent="0.2">
      <c r="D417" s="30" t="s">
        <v>284</v>
      </c>
      <c r="E417" s="20">
        <f>SUMIF($A$5:$A$396,"EP",$E$5:$E$396)</f>
        <v>191831</v>
      </c>
      <c r="F417" s="135">
        <f>SUM(E417:E419)</f>
        <v>392762</v>
      </c>
      <c r="G417" s="66"/>
      <c r="H417" s="37">
        <f>E417/E416</f>
        <v>0.48841537623293496</v>
      </c>
      <c r="I417" s="138">
        <f>H417+H418+H419</f>
        <v>1</v>
      </c>
    </row>
    <row r="418" spans="4:20" x14ac:dyDescent="0.2">
      <c r="D418" s="31" t="s">
        <v>285</v>
      </c>
      <c r="E418" s="20">
        <f>SUMIF($A$5:$A$396,"ER",$E$5:$E$396)</f>
        <v>65852</v>
      </c>
      <c r="F418" s="136"/>
      <c r="G418" s="66"/>
      <c r="H418" s="37">
        <f>E418/E416</f>
        <v>0.16766387787005871</v>
      </c>
      <c r="I418" s="139"/>
      <c r="N418" s="5" t="s">
        <v>312</v>
      </c>
      <c r="O418" s="24" t="s">
        <v>313</v>
      </c>
      <c r="P418" s="24" t="s">
        <v>322</v>
      </c>
      <c r="Q418" s="24" t="s">
        <v>316</v>
      </c>
      <c r="R418" s="61"/>
    </row>
    <row r="419" spans="4:20" x14ac:dyDescent="0.2">
      <c r="D419" s="32" t="s">
        <v>286</v>
      </c>
      <c r="E419" s="21">
        <f>SUMIF($A$5:$A$396,"EK",$E$5:$E$396)</f>
        <v>135079</v>
      </c>
      <c r="F419" s="137"/>
      <c r="G419" s="66"/>
      <c r="H419" s="38">
        <f>E419/E416</f>
        <v>0.34392074589700633</v>
      </c>
      <c r="I419" s="140"/>
      <c r="N419" s="2" t="s">
        <v>303</v>
      </c>
      <c r="O419" s="22">
        <f>SUMIF($A$5:$A$396,"EP",$Q$5:$Q$396)+SUMIF($A$5:$A$396,"ER",$Q$5:$Q$396)+SUMIF($A$5:$A$396,"EK",$Q$5:$Q$396)</f>
        <v>2397</v>
      </c>
      <c r="P419" s="22">
        <f>SUMIF($A$5:$A$396,"EP",R5:R396)+SUMIF($A$5:$A$396,"ER",R5:R396)+SUMIF($A$5:$A$396,"EK",R5:R396)</f>
        <v>1918</v>
      </c>
      <c r="Q419" s="22">
        <f>P419-O419</f>
        <v>-479</v>
      </c>
      <c r="R419" s="22"/>
    </row>
    <row r="420" spans="4:20" x14ac:dyDescent="0.2">
      <c r="D420" s="19" t="s">
        <v>287</v>
      </c>
      <c r="E420" s="28">
        <f>SUMIF($A$5:$A$396,"Ä",$E$5:$E$396)</f>
        <v>36259</v>
      </c>
      <c r="F420" s="19"/>
      <c r="G420" s="66"/>
      <c r="H420" s="39">
        <f>E420/E415</f>
        <v>4.1167668069993779E-2</v>
      </c>
      <c r="I420" s="19"/>
      <c r="N420" s="31" t="s">
        <v>314</v>
      </c>
      <c r="O420" s="20">
        <f>SUMIF($A$5:$A$396,"EK",$Q$5:$Q$396)</f>
        <v>1701</v>
      </c>
      <c r="P420" s="20">
        <f>SUMIF($A$5:$A$396,"EK",$R$5:$R$396)</f>
        <v>1222</v>
      </c>
      <c r="Q420" s="20">
        <f t="shared" ref="Q420:Q423" si="0">P420-O420</f>
        <v>-479</v>
      </c>
    </row>
    <row r="421" spans="4:20" x14ac:dyDescent="0.2">
      <c r="D421" s="19" t="s">
        <v>289</v>
      </c>
      <c r="E421" s="28">
        <f>SUMIF($A$5:$A$396,"Üh",$E$5:$E$396)</f>
        <v>89947</v>
      </c>
      <c r="F421" s="19"/>
      <c r="G421" s="66"/>
      <c r="H421" s="39">
        <f>E421/E415</f>
        <v>0.10212383794069695</v>
      </c>
      <c r="I421" s="19"/>
      <c r="N421" s="2" t="s">
        <v>305</v>
      </c>
      <c r="O421" s="20">
        <f>SUMIF($A$5:$A$396,"ER",$Q$5:$Q$396)</f>
        <v>312</v>
      </c>
      <c r="P421" s="20">
        <f>SUMIF($A$5:$A$396,"ER",$R$5:$R$396)</f>
        <v>312</v>
      </c>
      <c r="Q421" s="20">
        <f t="shared" si="0"/>
        <v>0</v>
      </c>
    </row>
    <row r="422" spans="4:20" x14ac:dyDescent="0.2">
      <c r="D422" s="19" t="s">
        <v>288</v>
      </c>
      <c r="E422" s="28">
        <f>SUMIF($A$5:$A$396,"Üm",$E$5:$E$396)</f>
        <v>201955</v>
      </c>
      <c r="F422" s="19"/>
      <c r="G422" s="66"/>
      <c r="H422" s="39">
        <f>E422/E415</f>
        <v>0.22929524821632127</v>
      </c>
      <c r="I422" s="19"/>
      <c r="N422" s="5" t="s">
        <v>315</v>
      </c>
      <c r="O422" s="21">
        <f>SUMIF($A$5:$A$396,"EP",$Q$5:$Q$396)</f>
        <v>384</v>
      </c>
      <c r="P422" s="21">
        <f>SUMIF($A$5:$A$396,"Ep",$R$5:$R$396)</f>
        <v>384</v>
      </c>
      <c r="Q422" s="21">
        <f t="shared" si="0"/>
        <v>0</v>
      </c>
    </row>
    <row r="423" spans="4:20" x14ac:dyDescent="0.2">
      <c r="D423" s="19" t="s">
        <v>290</v>
      </c>
      <c r="E423" s="28">
        <f>SUMIF($A$5:$A$396,"T",$E$5:$E$396)</f>
        <v>3400</v>
      </c>
      <c r="F423" s="19"/>
      <c r="G423" s="66"/>
      <c r="H423" s="40">
        <f>E423/E415</f>
        <v>3.8602849344432787E-3</v>
      </c>
      <c r="I423" s="19"/>
      <c r="N423" s="19" t="s">
        <v>317</v>
      </c>
      <c r="O423" s="28">
        <f>SUMIF($A$5:$A$396,"Ä",$Q$5:$Q$396)</f>
        <v>217</v>
      </c>
      <c r="P423" s="28">
        <f>SUMIF($A$5:$A$396,"Ä",$R$5:$R$396)</f>
        <v>229</v>
      </c>
      <c r="Q423" s="28">
        <f t="shared" si="0"/>
        <v>12</v>
      </c>
    </row>
    <row r="424" spans="4:20" x14ac:dyDescent="0.2">
      <c r="D424" s="19" t="s">
        <v>291</v>
      </c>
      <c r="E424" s="28">
        <f>SUMIF($A$5:$A$396,"L",$E$5:$E$396)</f>
        <v>156441</v>
      </c>
      <c r="F424" s="19"/>
      <c r="G424" s="67"/>
      <c r="H424" s="39">
        <f>E424/E415</f>
        <v>0.17761965747918854</v>
      </c>
      <c r="I424" s="19"/>
      <c r="N424" s="19" t="s">
        <v>318</v>
      </c>
      <c r="O424" s="28">
        <f>SUMIF($A$5:$A$396,"Üh",$Q$5:$Q$396)</f>
        <v>174</v>
      </c>
      <c r="P424" s="28">
        <f>SUMIF($A$5:$A$396,"Üh",$R$5:$R$396)</f>
        <v>389</v>
      </c>
      <c r="Q424" s="28">
        <f t="shared" ref="Q424" si="1">P424-O424</f>
        <v>215</v>
      </c>
    </row>
    <row r="425" spans="4:20" x14ac:dyDescent="0.2">
      <c r="N425" s="19" t="s">
        <v>291</v>
      </c>
      <c r="O425" s="28">
        <f>SUMIF($A$5:$A$396,"L",$Q$5:$Q$396)</f>
        <v>0</v>
      </c>
      <c r="P425" s="28">
        <f>SUMIF($A$5:$A$396,"L",$R$5:$R$396)</f>
        <v>254</v>
      </c>
      <c r="Q425" s="28">
        <f t="shared" ref="Q425" si="2">P425-O425</f>
        <v>254</v>
      </c>
    </row>
    <row r="426" spans="4:20" x14ac:dyDescent="0.2">
      <c r="N426" s="19" t="s">
        <v>290</v>
      </c>
      <c r="O426" s="168">
        <f>SUMIF($A$5:$A$396,"T",$Q$5:$Q$396)</f>
        <v>10</v>
      </c>
      <c r="P426" s="168">
        <f>SUMIF($A$5:$A$396,"T",$R$5:$R$396)</f>
        <v>10</v>
      </c>
      <c r="Q426" s="52">
        <f>O426-P426</f>
        <v>0</v>
      </c>
    </row>
    <row r="427" spans="4:20" x14ac:dyDescent="0.2">
      <c r="D427" s="41" t="s">
        <v>295</v>
      </c>
      <c r="N427" s="60" t="s">
        <v>319</v>
      </c>
      <c r="O427" s="22">
        <f>O419+O423+O424+O425+O426</f>
        <v>2798</v>
      </c>
      <c r="P427" s="22">
        <f>P419+P423+P424+P425+P426</f>
        <v>2800</v>
      </c>
      <c r="Q427" s="22">
        <f>P427-O427</f>
        <v>2</v>
      </c>
    </row>
    <row r="428" spans="4:20" x14ac:dyDescent="0.2">
      <c r="D428" s="5" t="s">
        <v>296</v>
      </c>
      <c r="E428" s="42">
        <f>SUM(E5:E80)</f>
        <v>377553</v>
      </c>
      <c r="G428" s="5"/>
      <c r="H428" s="43">
        <f>SUM(H429:H433)</f>
        <v>1</v>
      </c>
    </row>
    <row r="429" spans="4:20" x14ac:dyDescent="0.2">
      <c r="D429" s="19" t="s">
        <v>298</v>
      </c>
      <c r="E429" s="28">
        <f>SUMIF($A$5:$A$80,"EK",$E$5:$E$80)</f>
        <v>135079</v>
      </c>
      <c r="F429" s="132">
        <f>SUM(E429:E433)</f>
        <v>377553</v>
      </c>
      <c r="G429" s="4"/>
      <c r="H429" s="44">
        <f>E429/E428</f>
        <v>0.35777493490980072</v>
      </c>
    </row>
    <row r="430" spans="4:20" x14ac:dyDescent="0.2">
      <c r="D430" s="19" t="s">
        <v>287</v>
      </c>
      <c r="E430" s="28">
        <f>SUMIF($A$5:$A$80,"Ä",$E$5:$E$80)</f>
        <v>32196</v>
      </c>
      <c r="F430" s="133"/>
      <c r="G430" s="45"/>
      <c r="H430" s="46">
        <f>E430/E428</f>
        <v>8.5275444771992281E-2</v>
      </c>
    </row>
    <row r="431" spans="4:20" x14ac:dyDescent="0.2">
      <c r="D431" s="19" t="s">
        <v>289</v>
      </c>
      <c r="E431" s="28">
        <f>SUMIF($A$5:$A$80,"Üh",$E$5:$E$80)</f>
        <v>80864</v>
      </c>
      <c r="F431" s="133"/>
      <c r="G431" s="45"/>
      <c r="H431" s="46">
        <f>E431/E428</f>
        <v>0.21417920133067411</v>
      </c>
      <c r="N431" s="79" t="s">
        <v>368</v>
      </c>
      <c r="O431" s="77" t="s">
        <v>369</v>
      </c>
      <c r="P431" s="5" t="s">
        <v>370</v>
      </c>
      <c r="Q431" s="5"/>
      <c r="R431" s="5"/>
      <c r="S431" s="5"/>
      <c r="T431" s="5"/>
    </row>
    <row r="432" spans="4:20" x14ac:dyDescent="0.2">
      <c r="D432" s="19" t="s">
        <v>288</v>
      </c>
      <c r="E432" s="28">
        <f>SUMIF($A$5:$A$80,"Üm",$E$5:$E$80)</f>
        <v>41537</v>
      </c>
      <c r="F432" s="133"/>
      <c r="G432" s="45"/>
      <c r="H432" s="46">
        <f>E432/E428</f>
        <v>0.11001634207647668</v>
      </c>
      <c r="N432" s="8" t="s">
        <v>390</v>
      </c>
      <c r="O432" s="78">
        <f>E391+E19</f>
        <v>18523</v>
      </c>
      <c r="P432" s="2" t="s">
        <v>371</v>
      </c>
    </row>
    <row r="433" spans="4:17" x14ac:dyDescent="0.2">
      <c r="D433" s="19" t="s">
        <v>291</v>
      </c>
      <c r="E433" s="28">
        <f>SUMIF($A$5:$A$80,"L",$E$5:$E$80)</f>
        <v>87877</v>
      </c>
      <c r="F433" s="134"/>
      <c r="G433" s="45"/>
      <c r="H433" s="46">
        <f>E433/E428</f>
        <v>0.23275407691105621</v>
      </c>
      <c r="N433" s="8" t="s">
        <v>377</v>
      </c>
      <c r="O433" s="78">
        <f>E17-2550</f>
        <v>43356</v>
      </c>
      <c r="P433" s="2" t="s">
        <v>376</v>
      </c>
    </row>
    <row r="434" spans="4:17" x14ac:dyDescent="0.2">
      <c r="N434" s="8" t="s">
        <v>395</v>
      </c>
      <c r="O434" s="78">
        <f>E59+E61</f>
        <v>15014</v>
      </c>
      <c r="P434" s="2" t="s">
        <v>371</v>
      </c>
    </row>
    <row r="435" spans="4:17" x14ac:dyDescent="0.2">
      <c r="N435" s="8" t="s">
        <v>378</v>
      </c>
      <c r="O435" s="78">
        <f>E267</f>
        <v>43181</v>
      </c>
      <c r="P435" s="2" t="s">
        <v>371</v>
      </c>
    </row>
    <row r="436" spans="4:17" x14ac:dyDescent="0.2">
      <c r="D436" s="41" t="s">
        <v>299</v>
      </c>
      <c r="N436" s="8" t="s">
        <v>379</v>
      </c>
      <c r="O436" s="78">
        <f>E355*0.5</f>
        <v>58618.5</v>
      </c>
      <c r="P436" s="2" t="s">
        <v>380</v>
      </c>
    </row>
    <row r="437" spans="4:17" x14ac:dyDescent="0.2">
      <c r="D437" s="5" t="s">
        <v>296</v>
      </c>
      <c r="E437" s="42">
        <f>SUM(E81:E396)</f>
        <v>503211</v>
      </c>
      <c r="F437" s="5"/>
      <c r="G437" s="5"/>
      <c r="H437" s="43">
        <f>H438+H441+H442+H443+H444+H445</f>
        <v>1</v>
      </c>
      <c r="I437" s="5"/>
      <c r="N437" s="80" t="s">
        <v>319</v>
      </c>
      <c r="O437" s="16">
        <f>SUM(O432:O436)</f>
        <v>178692.5</v>
      </c>
    </row>
    <row r="438" spans="4:17" x14ac:dyDescent="0.2">
      <c r="D438" s="3" t="s">
        <v>297</v>
      </c>
      <c r="E438" s="47">
        <f>SUMIF($A$81:$A$396,"ER",$E$81:$E$396)+SUMIF(A81:A396,"EP",E81:E396)</f>
        <v>257683</v>
      </c>
      <c r="F438" s="3"/>
      <c r="G438" s="65">
        <f>E438+E441+E442+E443+E444+E445</f>
        <v>503211</v>
      </c>
      <c r="H438" s="48">
        <f>E438/E437</f>
        <v>0.51207743868874089</v>
      </c>
      <c r="N438" s="2" t="s">
        <v>381</v>
      </c>
      <c r="O438" s="36">
        <f>O437/E397</f>
        <v>0.20288351930823695</v>
      </c>
    </row>
    <row r="439" spans="4:17" x14ac:dyDescent="0.2">
      <c r="D439" s="31" t="s">
        <v>284</v>
      </c>
      <c r="E439" s="20">
        <f>SUMIF($A$81:$A$396,"EP",$E$81:$E$396)</f>
        <v>191831</v>
      </c>
      <c r="F439" s="141">
        <f>E439+E440</f>
        <v>257683</v>
      </c>
      <c r="G439" s="66"/>
      <c r="H439" s="49">
        <f>E439/E438</f>
        <v>0.74444569490420398</v>
      </c>
      <c r="I439" s="117">
        <f>H439+H440</f>
        <v>1</v>
      </c>
    </row>
    <row r="440" spans="4:17" x14ac:dyDescent="0.2">
      <c r="D440" s="32" t="s">
        <v>285</v>
      </c>
      <c r="E440" s="21">
        <f>SUMIF($A$81:$A$396,"ER",$E$81:$E$396)</f>
        <v>65852</v>
      </c>
      <c r="F440" s="142"/>
      <c r="G440" s="66"/>
      <c r="H440" s="50">
        <f>E440/E438</f>
        <v>0.25555430509579602</v>
      </c>
      <c r="I440" s="110"/>
    </row>
    <row r="441" spans="4:17" x14ac:dyDescent="0.2">
      <c r="D441" s="19" t="s">
        <v>287</v>
      </c>
      <c r="E441" s="28">
        <f>SUMIF($A$81:$A$396,"Ä",$E$81:$E$396)</f>
        <v>4063</v>
      </c>
      <c r="F441" s="21"/>
      <c r="G441" s="66"/>
      <c r="H441" s="39">
        <f>E441/E437</f>
        <v>8.0741478226827312E-3</v>
      </c>
      <c r="I441" s="21"/>
      <c r="N441" s="167" t="s">
        <v>396</v>
      </c>
      <c r="O441" s="5"/>
      <c r="P441" s="24" t="s">
        <v>399</v>
      </c>
      <c r="Q441" s="24" t="s">
        <v>400</v>
      </c>
    </row>
    <row r="442" spans="4:17" x14ac:dyDescent="0.2">
      <c r="D442" s="19" t="s">
        <v>289</v>
      </c>
      <c r="E442" s="28">
        <f>SUMIF($A$81:$A$396,"Üh",$E$81:$E$396)</f>
        <v>9083</v>
      </c>
      <c r="F442" s="19"/>
      <c r="G442" s="66"/>
      <c r="H442" s="39">
        <f>E442/E437</f>
        <v>1.8050082371013351E-2</v>
      </c>
      <c r="I442" s="19"/>
      <c r="N442" s="2" t="s">
        <v>397</v>
      </c>
      <c r="O442" s="165"/>
      <c r="P442" s="2">
        <f>O397</f>
        <v>254350</v>
      </c>
      <c r="Q442" s="166">
        <f>P442/E397</f>
        <v>0.28878337443401408</v>
      </c>
    </row>
    <row r="443" spans="4:17" x14ac:dyDescent="0.2">
      <c r="D443" s="19" t="s">
        <v>288</v>
      </c>
      <c r="E443" s="28">
        <f>SUMIF($A$81:$A$396,"Üm",$E$81:$E$396)</f>
        <v>160418</v>
      </c>
      <c r="F443" s="19"/>
      <c r="G443" s="66"/>
      <c r="H443" s="39">
        <f>E443/E437</f>
        <v>0.31878873871994057</v>
      </c>
      <c r="I443" s="19"/>
      <c r="N443" s="2" t="s">
        <v>398</v>
      </c>
      <c r="P443" s="2">
        <f>SUM(O81:O396)</f>
        <v>114700</v>
      </c>
      <c r="Q443" s="166">
        <f>P443/E437</f>
        <v>0.22793619376364985</v>
      </c>
    </row>
    <row r="444" spans="4:17" x14ac:dyDescent="0.2">
      <c r="D444" s="19" t="s">
        <v>290</v>
      </c>
      <c r="E444" s="28">
        <f>SUMIF($A$81:$A$396,"T",$E$81:$E$396)</f>
        <v>3400</v>
      </c>
      <c r="F444" s="19"/>
      <c r="G444" s="66"/>
      <c r="H444" s="51">
        <f>E444/E437</f>
        <v>6.756609056638269E-3</v>
      </c>
      <c r="I444" s="19"/>
      <c r="N444" s="2" t="s">
        <v>401</v>
      </c>
      <c r="P444" s="2">
        <f>SUM(O5:O80)</f>
        <v>139650</v>
      </c>
      <c r="Q444" s="166">
        <f>P444/E428</f>
        <v>0.3698818444033023</v>
      </c>
    </row>
    <row r="445" spans="4:17" x14ac:dyDescent="0.2">
      <c r="D445" s="19" t="s">
        <v>291</v>
      </c>
      <c r="E445" s="28">
        <f>SUMIF($A$81:$A$396,"L",$E$81:$E$396)</f>
        <v>68564</v>
      </c>
      <c r="F445" s="19"/>
      <c r="G445" s="67"/>
      <c r="H445" s="39">
        <f>E445/E437</f>
        <v>0.13625298334098421</v>
      </c>
      <c r="I445" s="19"/>
    </row>
    <row r="448" spans="4:17" x14ac:dyDescent="0.2">
      <c r="D448" s="5" t="s">
        <v>300</v>
      </c>
      <c r="E448" s="5"/>
      <c r="F448" s="5"/>
      <c r="G448" s="42">
        <f>E439/E405</f>
        <v>1498.6796875</v>
      </c>
    </row>
    <row r="449" spans="4:7" x14ac:dyDescent="0.2">
      <c r="D449" s="19" t="s">
        <v>301</v>
      </c>
      <c r="E449" s="19"/>
      <c r="F449" s="19"/>
      <c r="G449" s="58">
        <f>E440/E406</f>
        <v>3873.6470588235293</v>
      </c>
    </row>
    <row r="452" spans="4:7" x14ac:dyDescent="0.2">
      <c r="D452" s="61" t="s">
        <v>349</v>
      </c>
      <c r="E452" s="61"/>
      <c r="F452" s="61"/>
    </row>
    <row r="453" spans="4:7" x14ac:dyDescent="0.2">
      <c r="D453" s="68"/>
      <c r="E453" s="6" t="s">
        <v>351</v>
      </c>
      <c r="F453" s="6" t="s">
        <v>352</v>
      </c>
      <c r="G453" s="6" t="s">
        <v>372</v>
      </c>
    </row>
    <row r="454" spans="4:7" x14ac:dyDescent="0.2">
      <c r="D454" s="75" t="s">
        <v>350</v>
      </c>
      <c r="E454" s="75">
        <v>21695</v>
      </c>
      <c r="F454" s="75" t="s">
        <v>353</v>
      </c>
      <c r="G454" s="76" t="s">
        <v>375</v>
      </c>
    </row>
    <row r="455" spans="4:7" x14ac:dyDescent="0.2">
      <c r="D455" s="73" t="s">
        <v>354</v>
      </c>
      <c r="E455" s="73">
        <v>74307</v>
      </c>
      <c r="F455" s="73" t="s">
        <v>355</v>
      </c>
      <c r="G455" s="74" t="s">
        <v>374</v>
      </c>
    </row>
    <row r="456" spans="4:7" x14ac:dyDescent="0.2">
      <c r="D456" s="71" t="s">
        <v>356</v>
      </c>
      <c r="E456" s="71">
        <v>43091</v>
      </c>
      <c r="F456" s="71">
        <v>43092</v>
      </c>
      <c r="G456" s="72" t="s">
        <v>373</v>
      </c>
    </row>
    <row r="457" spans="4:7" x14ac:dyDescent="0.2">
      <c r="D457" s="71" t="s">
        <v>357</v>
      </c>
      <c r="E457" s="71">
        <v>43901</v>
      </c>
      <c r="F457" s="71">
        <v>43901</v>
      </c>
      <c r="G457" s="72" t="s">
        <v>373</v>
      </c>
    </row>
    <row r="458" spans="4:7" x14ac:dyDescent="0.2">
      <c r="D458" s="71" t="s">
        <v>358</v>
      </c>
      <c r="E458" s="71">
        <v>364608</v>
      </c>
      <c r="F458" s="71" t="s">
        <v>359</v>
      </c>
      <c r="G458" s="72" t="s">
        <v>373</v>
      </c>
    </row>
    <row r="459" spans="4:7" x14ac:dyDescent="0.2">
      <c r="D459" s="71" t="s">
        <v>360</v>
      </c>
      <c r="E459" s="71">
        <v>85406</v>
      </c>
      <c r="F459" s="71" t="s">
        <v>361</v>
      </c>
      <c r="G459" s="72" t="s">
        <v>373</v>
      </c>
    </row>
    <row r="460" spans="4:7" x14ac:dyDescent="0.2">
      <c r="D460" s="71" t="s">
        <v>362</v>
      </c>
      <c r="E460" s="71">
        <v>143096</v>
      </c>
      <c r="F460" s="71" t="s">
        <v>363</v>
      </c>
      <c r="G460" s="72" t="s">
        <v>373</v>
      </c>
    </row>
    <row r="461" spans="4:7" x14ac:dyDescent="0.2">
      <c r="D461" s="71" t="s">
        <v>364</v>
      </c>
      <c r="E461" s="71">
        <v>104670</v>
      </c>
      <c r="F461" s="71" t="s">
        <v>365</v>
      </c>
      <c r="G461" s="72" t="s">
        <v>373</v>
      </c>
    </row>
    <row r="462" spans="4:7" x14ac:dyDescent="0.2">
      <c r="D462" s="12" t="s">
        <v>319</v>
      </c>
      <c r="E462" s="69">
        <f>SUM(E454:E461)</f>
        <v>880774</v>
      </c>
      <c r="F462" s="11"/>
    </row>
    <row r="463" spans="4:7" x14ac:dyDescent="0.2">
      <c r="D463" s="60" t="s">
        <v>366</v>
      </c>
      <c r="E463" s="70">
        <f>E397</f>
        <v>880764</v>
      </c>
    </row>
    <row r="464" spans="4:7" x14ac:dyDescent="0.2">
      <c r="D464" s="60" t="s">
        <v>367</v>
      </c>
      <c r="E464" s="70">
        <f>E463-E462</f>
        <v>-10</v>
      </c>
    </row>
  </sheetData>
  <mergeCells count="4143">
    <mergeCell ref="D105:D106"/>
    <mergeCell ref="E105:E106"/>
    <mergeCell ref="F105:F106"/>
    <mergeCell ref="G105:G106"/>
    <mergeCell ref="H105:H106"/>
    <mergeCell ref="A173:A174"/>
    <mergeCell ref="C173:C174"/>
    <mergeCell ref="D173:D174"/>
    <mergeCell ref="E173:E174"/>
    <mergeCell ref="F173:F174"/>
    <mergeCell ref="G173:G174"/>
    <mergeCell ref="H173:H174"/>
    <mergeCell ref="I173:I174"/>
    <mergeCell ref="J173:J174"/>
    <mergeCell ref="K173:K174"/>
    <mergeCell ref="L173:L174"/>
    <mergeCell ref="M173:M174"/>
    <mergeCell ref="I105:I106"/>
    <mergeCell ref="J105:J106"/>
    <mergeCell ref="K105:K106"/>
    <mergeCell ref="L105:L106"/>
    <mergeCell ref="M105:M106"/>
    <mergeCell ref="N105:N106"/>
    <mergeCell ref="O105:O106"/>
    <mergeCell ref="P105:P106"/>
    <mergeCell ref="Q105:Q106"/>
    <mergeCell ref="R105:R106"/>
    <mergeCell ref="S105:S106"/>
    <mergeCell ref="T105:T106"/>
    <mergeCell ref="W105:W106"/>
    <mergeCell ref="X105:X106"/>
    <mergeCell ref="A117:A118"/>
    <mergeCell ref="C117:C118"/>
    <mergeCell ref="D117:D118"/>
    <mergeCell ref="E117:E118"/>
    <mergeCell ref="F117:F118"/>
    <mergeCell ref="G117:G118"/>
    <mergeCell ref="H117:H118"/>
    <mergeCell ref="N117:N118"/>
    <mergeCell ref="O117:O118"/>
    <mergeCell ref="P117:P118"/>
    <mergeCell ref="Q117:Q118"/>
    <mergeCell ref="R117:R118"/>
    <mergeCell ref="S117:S118"/>
    <mergeCell ref="T117:T118"/>
    <mergeCell ref="W117:W118"/>
    <mergeCell ref="X117:X118"/>
    <mergeCell ref="A105:A106"/>
    <mergeCell ref="C105:C106"/>
    <mergeCell ref="S387:S388"/>
    <mergeCell ref="T387:T388"/>
    <mergeCell ref="W387:W388"/>
    <mergeCell ref="X387:X388"/>
    <mergeCell ref="R173:R174"/>
    <mergeCell ref="S173:S174"/>
    <mergeCell ref="T173:T174"/>
    <mergeCell ref="W173:W174"/>
    <mergeCell ref="A389:A390"/>
    <mergeCell ref="C389:C390"/>
    <mergeCell ref="D389:D390"/>
    <mergeCell ref="E389:E390"/>
    <mergeCell ref="F389:F390"/>
    <mergeCell ref="G389:G390"/>
    <mergeCell ref="H389:H390"/>
    <mergeCell ref="I389:I390"/>
    <mergeCell ref="J389:J390"/>
    <mergeCell ref="K389:K390"/>
    <mergeCell ref="L389:L390"/>
    <mergeCell ref="M389:M390"/>
    <mergeCell ref="N389:N390"/>
    <mergeCell ref="O389:O390"/>
    <mergeCell ref="P389:P390"/>
    <mergeCell ref="Q389:Q390"/>
    <mergeCell ref="R389:R390"/>
    <mergeCell ref="S389:S390"/>
    <mergeCell ref="T389:T390"/>
    <mergeCell ref="W389:W390"/>
    <mergeCell ref="X389:X390"/>
    <mergeCell ref="A387:A388"/>
    <mergeCell ref="C387:C388"/>
    <mergeCell ref="D387:D388"/>
    <mergeCell ref="T171:T172"/>
    <mergeCell ref="W171:W172"/>
    <mergeCell ref="X171:X172"/>
    <mergeCell ref="A385:A386"/>
    <mergeCell ref="C385:C386"/>
    <mergeCell ref="D385:D386"/>
    <mergeCell ref="E385:E386"/>
    <mergeCell ref="F385:F386"/>
    <mergeCell ref="G385:G386"/>
    <mergeCell ref="H385:H386"/>
    <mergeCell ref="I385:I386"/>
    <mergeCell ref="J385:J386"/>
    <mergeCell ref="K385:K386"/>
    <mergeCell ref="L385:L386"/>
    <mergeCell ref="M385:M386"/>
    <mergeCell ref="N385:N386"/>
    <mergeCell ref="O385:O386"/>
    <mergeCell ref="P385:P386"/>
    <mergeCell ref="Q385:Q386"/>
    <mergeCell ref="R385:R386"/>
    <mergeCell ref="S385:S386"/>
    <mergeCell ref="T385:T386"/>
    <mergeCell ref="N173:N174"/>
    <mergeCell ref="O173:O174"/>
    <mergeCell ref="P173:P174"/>
    <mergeCell ref="Q173:Q174"/>
    <mergeCell ref="W385:W386"/>
    <mergeCell ref="X385:X386"/>
    <mergeCell ref="A171:A172"/>
    <mergeCell ref="C171:C172"/>
    <mergeCell ref="D171:D172"/>
    <mergeCell ref="E171:E172"/>
    <mergeCell ref="F171:F172"/>
    <mergeCell ref="G171:G172"/>
    <mergeCell ref="H171:H172"/>
    <mergeCell ref="I171:I172"/>
    <mergeCell ref="J171:J172"/>
    <mergeCell ref="K171:K172"/>
    <mergeCell ref="L171:L172"/>
    <mergeCell ref="M171:M172"/>
    <mergeCell ref="N171:N172"/>
    <mergeCell ref="O171:O172"/>
    <mergeCell ref="P171:P172"/>
    <mergeCell ref="Q171:Q172"/>
    <mergeCell ref="R171:R172"/>
    <mergeCell ref="S171:S172"/>
    <mergeCell ref="X361:X362"/>
    <mergeCell ref="X363:X364"/>
    <mergeCell ref="X365:X366"/>
    <mergeCell ref="X367:X368"/>
    <mergeCell ref="X369:X370"/>
    <mergeCell ref="X371:X372"/>
    <mergeCell ref="X373:X374"/>
    <mergeCell ref="X375:X376"/>
    <mergeCell ref="X377:X378"/>
    <mergeCell ref="X379:X380"/>
    <mergeCell ref="X381:X382"/>
    <mergeCell ref="X383:X384"/>
    <mergeCell ref="S169:S170"/>
    <mergeCell ref="T169:T170"/>
    <mergeCell ref="W169:W170"/>
    <mergeCell ref="X169:X170"/>
    <mergeCell ref="A169:A170"/>
    <mergeCell ref="C169:C170"/>
    <mergeCell ref="D169:D170"/>
    <mergeCell ref="E169:E170"/>
    <mergeCell ref="F169:F170"/>
    <mergeCell ref="G169:G170"/>
    <mergeCell ref="H169:H170"/>
    <mergeCell ref="I169:I170"/>
    <mergeCell ref="J169:J170"/>
    <mergeCell ref="K169:K170"/>
    <mergeCell ref="L169:L170"/>
    <mergeCell ref="M169:M170"/>
    <mergeCell ref="N169:N170"/>
    <mergeCell ref="O169:O170"/>
    <mergeCell ref="P169:P170"/>
    <mergeCell ref="Q169:Q170"/>
    <mergeCell ref="R169:R170"/>
    <mergeCell ref="A47:A48"/>
    <mergeCell ref="C47:C48"/>
    <mergeCell ref="D47:D48"/>
    <mergeCell ref="E47:E48"/>
    <mergeCell ref="F47:F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S47:S48"/>
    <mergeCell ref="R47:R48"/>
    <mergeCell ref="X391:X392"/>
    <mergeCell ref="X393:X394"/>
    <mergeCell ref="X395:X396"/>
    <mergeCell ref="K2:L3"/>
    <mergeCell ref="T47:T48"/>
    <mergeCell ref="W47:W48"/>
    <mergeCell ref="X47:X48"/>
    <mergeCell ref="X329:X330"/>
    <mergeCell ref="X331:X332"/>
    <mergeCell ref="X333:X334"/>
    <mergeCell ref="X335:X336"/>
    <mergeCell ref="X337:X338"/>
    <mergeCell ref="X339:X340"/>
    <mergeCell ref="X341:X342"/>
    <mergeCell ref="X343:X344"/>
    <mergeCell ref="X345:X346"/>
    <mergeCell ref="X347:X348"/>
    <mergeCell ref="X349:X350"/>
    <mergeCell ref="X351:X352"/>
    <mergeCell ref="X353:X354"/>
    <mergeCell ref="X355:X356"/>
    <mergeCell ref="X357:X358"/>
    <mergeCell ref="X359:X360"/>
    <mergeCell ref="X287:X288"/>
    <mergeCell ref="X289:X290"/>
    <mergeCell ref="X291:X292"/>
    <mergeCell ref="X293:X294"/>
    <mergeCell ref="X295:X296"/>
    <mergeCell ref="X297:X298"/>
    <mergeCell ref="X307:X308"/>
    <mergeCell ref="X309:X310"/>
    <mergeCell ref="X311:X312"/>
    <mergeCell ref="X313:X314"/>
    <mergeCell ref="X315:X316"/>
    <mergeCell ref="X317:X318"/>
    <mergeCell ref="X319:X320"/>
    <mergeCell ref="X321:X322"/>
    <mergeCell ref="X323:X324"/>
    <mergeCell ref="X325:X326"/>
    <mergeCell ref="X327:X328"/>
    <mergeCell ref="X255:X256"/>
    <mergeCell ref="X257:X258"/>
    <mergeCell ref="X259:X260"/>
    <mergeCell ref="X261:X262"/>
    <mergeCell ref="X265:X266"/>
    <mergeCell ref="X267:X268"/>
    <mergeCell ref="X269:X270"/>
    <mergeCell ref="X271:X272"/>
    <mergeCell ref="X273:X274"/>
    <mergeCell ref="X275:X276"/>
    <mergeCell ref="X277:X278"/>
    <mergeCell ref="X279:X280"/>
    <mergeCell ref="X281:X282"/>
    <mergeCell ref="X283:X284"/>
    <mergeCell ref="X285:X286"/>
    <mergeCell ref="X263:X264"/>
    <mergeCell ref="X221:X222"/>
    <mergeCell ref="X223:X224"/>
    <mergeCell ref="X225:X226"/>
    <mergeCell ref="X227:X228"/>
    <mergeCell ref="X229:X230"/>
    <mergeCell ref="X231:X232"/>
    <mergeCell ref="X233:X234"/>
    <mergeCell ref="X235:X236"/>
    <mergeCell ref="X237:X238"/>
    <mergeCell ref="X239:X240"/>
    <mergeCell ref="X241:X242"/>
    <mergeCell ref="X243:X244"/>
    <mergeCell ref="X245:X246"/>
    <mergeCell ref="X247:X248"/>
    <mergeCell ref="X249:X250"/>
    <mergeCell ref="X251:X252"/>
    <mergeCell ref="X253:X254"/>
    <mergeCell ref="X183:X184"/>
    <mergeCell ref="X185:X186"/>
    <mergeCell ref="X187:X188"/>
    <mergeCell ref="X189:X190"/>
    <mergeCell ref="X191:X192"/>
    <mergeCell ref="X193:X194"/>
    <mergeCell ref="X199:X200"/>
    <mergeCell ref="X201:X202"/>
    <mergeCell ref="X203:X204"/>
    <mergeCell ref="X205:X206"/>
    <mergeCell ref="X207:X208"/>
    <mergeCell ref="X209:X210"/>
    <mergeCell ref="X211:X212"/>
    <mergeCell ref="X213:X214"/>
    <mergeCell ref="X215:X216"/>
    <mergeCell ref="X217:X218"/>
    <mergeCell ref="X219:X220"/>
    <mergeCell ref="X195:X196"/>
    <mergeCell ref="X197:X198"/>
    <mergeCell ref="X155:X156"/>
    <mergeCell ref="X157:X158"/>
    <mergeCell ref="X159:X160"/>
    <mergeCell ref="X161:X162"/>
    <mergeCell ref="X163:X164"/>
    <mergeCell ref="X165:X166"/>
    <mergeCell ref="X167:X168"/>
    <mergeCell ref="X175:X176"/>
    <mergeCell ref="X177:X178"/>
    <mergeCell ref="X179:X180"/>
    <mergeCell ref="X181:X182"/>
    <mergeCell ref="X133:X134"/>
    <mergeCell ref="X135:X136"/>
    <mergeCell ref="X137:X138"/>
    <mergeCell ref="X139:X140"/>
    <mergeCell ref="X141:X142"/>
    <mergeCell ref="X143:X144"/>
    <mergeCell ref="X145:X146"/>
    <mergeCell ref="X147:X148"/>
    <mergeCell ref="X149:X150"/>
    <mergeCell ref="X151:X152"/>
    <mergeCell ref="X153:X154"/>
    <mergeCell ref="X173:X174"/>
    <mergeCell ref="X109:X110"/>
    <mergeCell ref="X111:X112"/>
    <mergeCell ref="X113:X114"/>
    <mergeCell ref="X115:X116"/>
    <mergeCell ref="X119:X120"/>
    <mergeCell ref="X121:X122"/>
    <mergeCell ref="X123:X124"/>
    <mergeCell ref="X125:X126"/>
    <mergeCell ref="X127:X128"/>
    <mergeCell ref="X129:X130"/>
    <mergeCell ref="X131:X132"/>
    <mergeCell ref="X69:X70"/>
    <mergeCell ref="X71:X72"/>
    <mergeCell ref="X73:X74"/>
    <mergeCell ref="X75:X76"/>
    <mergeCell ref="X83:X84"/>
    <mergeCell ref="X85:X86"/>
    <mergeCell ref="X87:X88"/>
    <mergeCell ref="X89:X90"/>
    <mergeCell ref="X91:X92"/>
    <mergeCell ref="X93:X94"/>
    <mergeCell ref="X95:X96"/>
    <mergeCell ref="X97:X98"/>
    <mergeCell ref="X99:X100"/>
    <mergeCell ref="X101:X102"/>
    <mergeCell ref="X103:X104"/>
    <mergeCell ref="X77:X78"/>
    <mergeCell ref="X79:X80"/>
    <mergeCell ref="X81:X82"/>
    <mergeCell ref="X35:X36"/>
    <mergeCell ref="X37:X38"/>
    <mergeCell ref="X39:X40"/>
    <mergeCell ref="X41:X42"/>
    <mergeCell ref="X43:X44"/>
    <mergeCell ref="X45:X46"/>
    <mergeCell ref="X49:X50"/>
    <mergeCell ref="X51:X52"/>
    <mergeCell ref="X53:X54"/>
    <mergeCell ref="X55:X56"/>
    <mergeCell ref="X57:X58"/>
    <mergeCell ref="X59:X60"/>
    <mergeCell ref="X61:X62"/>
    <mergeCell ref="X63:X64"/>
    <mergeCell ref="X65:X66"/>
    <mergeCell ref="X67:X68"/>
    <mergeCell ref="X107:X108"/>
    <mergeCell ref="W361:W362"/>
    <mergeCell ref="W363:W364"/>
    <mergeCell ref="W365:W366"/>
    <mergeCell ref="W367:W368"/>
    <mergeCell ref="W369:W370"/>
    <mergeCell ref="W371:W372"/>
    <mergeCell ref="W373:W374"/>
    <mergeCell ref="W375:W376"/>
    <mergeCell ref="W377:W378"/>
    <mergeCell ref="W379:W380"/>
    <mergeCell ref="W381:W382"/>
    <mergeCell ref="W383:W384"/>
    <mergeCell ref="W391:W392"/>
    <mergeCell ref="W393:W394"/>
    <mergeCell ref="W395:W396"/>
    <mergeCell ref="X2:X4"/>
    <mergeCell ref="X5:X6"/>
    <mergeCell ref="X7:X8"/>
    <mergeCell ref="X9:X10"/>
    <mergeCell ref="X11:X12"/>
    <mergeCell ref="X13:X14"/>
    <mergeCell ref="X15:X16"/>
    <mergeCell ref="X17:X18"/>
    <mergeCell ref="X19:X20"/>
    <mergeCell ref="X23:X24"/>
    <mergeCell ref="X25:X26"/>
    <mergeCell ref="X27:X28"/>
    <mergeCell ref="X29:X30"/>
    <mergeCell ref="X31:X32"/>
    <mergeCell ref="X33:X34"/>
    <mergeCell ref="W329:W330"/>
    <mergeCell ref="W331:W332"/>
    <mergeCell ref="W333:W334"/>
    <mergeCell ref="W335:W336"/>
    <mergeCell ref="W337:W338"/>
    <mergeCell ref="W339:W340"/>
    <mergeCell ref="W341:W342"/>
    <mergeCell ref="W343:W344"/>
    <mergeCell ref="W345:W346"/>
    <mergeCell ref="W347:W348"/>
    <mergeCell ref="W349:W350"/>
    <mergeCell ref="W351:W352"/>
    <mergeCell ref="W353:W354"/>
    <mergeCell ref="W355:W356"/>
    <mergeCell ref="W357:W358"/>
    <mergeCell ref="W359:W360"/>
    <mergeCell ref="W287:W288"/>
    <mergeCell ref="W289:W290"/>
    <mergeCell ref="W291:W292"/>
    <mergeCell ref="W293:W294"/>
    <mergeCell ref="W295:W296"/>
    <mergeCell ref="W297:W298"/>
    <mergeCell ref="W307:W308"/>
    <mergeCell ref="W309:W310"/>
    <mergeCell ref="W311:W312"/>
    <mergeCell ref="W313:W314"/>
    <mergeCell ref="W315:W316"/>
    <mergeCell ref="W317:W318"/>
    <mergeCell ref="W319:W320"/>
    <mergeCell ref="W321:W322"/>
    <mergeCell ref="W323:W324"/>
    <mergeCell ref="W325:W326"/>
    <mergeCell ref="W327:W328"/>
    <mergeCell ref="W255:W256"/>
    <mergeCell ref="W257:W258"/>
    <mergeCell ref="W259:W260"/>
    <mergeCell ref="W261:W262"/>
    <mergeCell ref="W265:W266"/>
    <mergeCell ref="W267:W268"/>
    <mergeCell ref="W269:W270"/>
    <mergeCell ref="W271:W272"/>
    <mergeCell ref="W273:W274"/>
    <mergeCell ref="W275:W276"/>
    <mergeCell ref="W277:W278"/>
    <mergeCell ref="W279:W280"/>
    <mergeCell ref="W281:W282"/>
    <mergeCell ref="W283:W284"/>
    <mergeCell ref="W285:W286"/>
    <mergeCell ref="W263:W264"/>
    <mergeCell ref="W221:W222"/>
    <mergeCell ref="W223:W224"/>
    <mergeCell ref="W225:W226"/>
    <mergeCell ref="W227:W228"/>
    <mergeCell ref="W229:W230"/>
    <mergeCell ref="W231:W232"/>
    <mergeCell ref="W233:W234"/>
    <mergeCell ref="W235:W236"/>
    <mergeCell ref="W237:W238"/>
    <mergeCell ref="W239:W240"/>
    <mergeCell ref="W241:W242"/>
    <mergeCell ref="W243:W244"/>
    <mergeCell ref="W245:W246"/>
    <mergeCell ref="W247:W248"/>
    <mergeCell ref="W249:W250"/>
    <mergeCell ref="W251:W252"/>
    <mergeCell ref="W253:W254"/>
    <mergeCell ref="W183:W184"/>
    <mergeCell ref="W185:W186"/>
    <mergeCell ref="W187:W188"/>
    <mergeCell ref="W189:W190"/>
    <mergeCell ref="W191:W192"/>
    <mergeCell ref="W193:W194"/>
    <mergeCell ref="W199:W200"/>
    <mergeCell ref="W201:W202"/>
    <mergeCell ref="W203:W204"/>
    <mergeCell ref="W205:W206"/>
    <mergeCell ref="W207:W208"/>
    <mergeCell ref="W209:W210"/>
    <mergeCell ref="W211:W212"/>
    <mergeCell ref="W213:W214"/>
    <mergeCell ref="W215:W216"/>
    <mergeCell ref="W217:W218"/>
    <mergeCell ref="W219:W220"/>
    <mergeCell ref="W195:W196"/>
    <mergeCell ref="W197:W198"/>
    <mergeCell ref="W155:W156"/>
    <mergeCell ref="W157:W158"/>
    <mergeCell ref="W159:W160"/>
    <mergeCell ref="W161:W162"/>
    <mergeCell ref="W163:W164"/>
    <mergeCell ref="W165:W166"/>
    <mergeCell ref="W167:W168"/>
    <mergeCell ref="W175:W176"/>
    <mergeCell ref="W177:W178"/>
    <mergeCell ref="W179:W180"/>
    <mergeCell ref="W181:W182"/>
    <mergeCell ref="W133:W134"/>
    <mergeCell ref="W135:W136"/>
    <mergeCell ref="W137:W138"/>
    <mergeCell ref="W139:W140"/>
    <mergeCell ref="W141:W142"/>
    <mergeCell ref="W143:W144"/>
    <mergeCell ref="W145:W146"/>
    <mergeCell ref="W147:W148"/>
    <mergeCell ref="W149:W150"/>
    <mergeCell ref="W151:W152"/>
    <mergeCell ref="W153:W154"/>
    <mergeCell ref="W109:W110"/>
    <mergeCell ref="W111:W112"/>
    <mergeCell ref="W113:W114"/>
    <mergeCell ref="W115:W116"/>
    <mergeCell ref="W119:W120"/>
    <mergeCell ref="W121:W122"/>
    <mergeCell ref="W123:W124"/>
    <mergeCell ref="W125:W126"/>
    <mergeCell ref="W127:W128"/>
    <mergeCell ref="W129:W130"/>
    <mergeCell ref="W131:W132"/>
    <mergeCell ref="W69:W70"/>
    <mergeCell ref="W71:W72"/>
    <mergeCell ref="W73:W74"/>
    <mergeCell ref="W75:W76"/>
    <mergeCell ref="W83:W84"/>
    <mergeCell ref="W85:W86"/>
    <mergeCell ref="W87:W88"/>
    <mergeCell ref="W89:W90"/>
    <mergeCell ref="W91:W92"/>
    <mergeCell ref="W93:W94"/>
    <mergeCell ref="W95:W96"/>
    <mergeCell ref="W97:W98"/>
    <mergeCell ref="W99:W100"/>
    <mergeCell ref="W101:W102"/>
    <mergeCell ref="W103:W104"/>
    <mergeCell ref="W77:W78"/>
    <mergeCell ref="W79:W80"/>
    <mergeCell ref="W81:W82"/>
    <mergeCell ref="W49:W50"/>
    <mergeCell ref="W51:W52"/>
    <mergeCell ref="W53:W54"/>
    <mergeCell ref="W55:W56"/>
    <mergeCell ref="W57:W58"/>
    <mergeCell ref="W59:W60"/>
    <mergeCell ref="W61:W62"/>
    <mergeCell ref="W63:W64"/>
    <mergeCell ref="L259:L260"/>
    <mergeCell ref="L261:L262"/>
    <mergeCell ref="P265:P266"/>
    <mergeCell ref="W65:W66"/>
    <mergeCell ref="W67:W68"/>
    <mergeCell ref="S67:S68"/>
    <mergeCell ref="T67:T68"/>
    <mergeCell ref="P65:P66"/>
    <mergeCell ref="Q65:Q66"/>
    <mergeCell ref="R65:R66"/>
    <mergeCell ref="S61:S62"/>
    <mergeCell ref="T61:T62"/>
    <mergeCell ref="P61:P62"/>
    <mergeCell ref="Q61:Q62"/>
    <mergeCell ref="R61:R62"/>
    <mergeCell ref="S65:S66"/>
    <mergeCell ref="T65:T66"/>
    <mergeCell ref="R59:R60"/>
    <mergeCell ref="S59:S60"/>
    <mergeCell ref="T59:T60"/>
    <mergeCell ref="R63:R64"/>
    <mergeCell ref="S63:S64"/>
    <mergeCell ref="T63:T64"/>
    <mergeCell ref="W107:W108"/>
    <mergeCell ref="L327:L328"/>
    <mergeCell ref="L329:L330"/>
    <mergeCell ref="L331:L332"/>
    <mergeCell ref="L311:L312"/>
    <mergeCell ref="L313:L314"/>
    <mergeCell ref="L315:L316"/>
    <mergeCell ref="L317:L318"/>
    <mergeCell ref="L319:L320"/>
    <mergeCell ref="L299:L300"/>
    <mergeCell ref="L301:L302"/>
    <mergeCell ref="L303:L304"/>
    <mergeCell ref="L305:L306"/>
    <mergeCell ref="L307:L308"/>
    <mergeCell ref="W2:W4"/>
    <mergeCell ref="W5:W6"/>
    <mergeCell ref="W7:W8"/>
    <mergeCell ref="W9:W10"/>
    <mergeCell ref="W11:W12"/>
    <mergeCell ref="W13:W14"/>
    <mergeCell ref="W15:W16"/>
    <mergeCell ref="W17:W18"/>
    <mergeCell ref="W19:W20"/>
    <mergeCell ref="W23:W24"/>
    <mergeCell ref="W25:W26"/>
    <mergeCell ref="W27:W28"/>
    <mergeCell ref="W29:W30"/>
    <mergeCell ref="W31:W32"/>
    <mergeCell ref="W33:W34"/>
    <mergeCell ref="L265:L266"/>
    <mergeCell ref="P13:P14"/>
    <mergeCell ref="Q13:Q14"/>
    <mergeCell ref="R13:R14"/>
    <mergeCell ref="L101:L102"/>
    <mergeCell ref="L103:L104"/>
    <mergeCell ref="L133:L134"/>
    <mergeCell ref="L135:L136"/>
    <mergeCell ref="L137:L138"/>
    <mergeCell ref="L139:L140"/>
    <mergeCell ref="L147:L148"/>
    <mergeCell ref="L197:L198"/>
    <mergeCell ref="L199:L200"/>
    <mergeCell ref="L201:L202"/>
    <mergeCell ref="L203:L204"/>
    <mergeCell ref="L205:L206"/>
    <mergeCell ref="L185:L186"/>
    <mergeCell ref="L187:L188"/>
    <mergeCell ref="L189:L190"/>
    <mergeCell ref="L191:L192"/>
    <mergeCell ref="L193:L194"/>
    <mergeCell ref="L167:L168"/>
    <mergeCell ref="L175:L176"/>
    <mergeCell ref="L177:L178"/>
    <mergeCell ref="L179:L180"/>
    <mergeCell ref="L181:L182"/>
    <mergeCell ref="L157:L158"/>
    <mergeCell ref="L159:L160"/>
    <mergeCell ref="L161:L162"/>
    <mergeCell ref="L163:L164"/>
    <mergeCell ref="L183:L184"/>
    <mergeCell ref="L149:L150"/>
    <mergeCell ref="L151:L152"/>
    <mergeCell ref="L117:L118"/>
    <mergeCell ref="S321:S322"/>
    <mergeCell ref="T321:T322"/>
    <mergeCell ref="R319:R320"/>
    <mergeCell ref="S319:S320"/>
    <mergeCell ref="T319:T320"/>
    <mergeCell ref="S309:S310"/>
    <mergeCell ref="T309:T310"/>
    <mergeCell ref="R307:R308"/>
    <mergeCell ref="S307:S308"/>
    <mergeCell ref="T307:T308"/>
    <mergeCell ref="S297:S298"/>
    <mergeCell ref="L83:L84"/>
    <mergeCell ref="L85:L86"/>
    <mergeCell ref="L87:L88"/>
    <mergeCell ref="L89:L90"/>
    <mergeCell ref="L91:L92"/>
    <mergeCell ref="L77:L78"/>
    <mergeCell ref="L79:L80"/>
    <mergeCell ref="L81:L82"/>
    <mergeCell ref="L131:L132"/>
    <mergeCell ref="L119:L120"/>
    <mergeCell ref="L121:L122"/>
    <mergeCell ref="L123:L124"/>
    <mergeCell ref="L125:L126"/>
    <mergeCell ref="L127:L128"/>
    <mergeCell ref="L109:L110"/>
    <mergeCell ref="P321:P322"/>
    <mergeCell ref="Q321:Q322"/>
    <mergeCell ref="R321:R322"/>
    <mergeCell ref="S317:S318"/>
    <mergeCell ref="T317:T318"/>
    <mergeCell ref="P317:P318"/>
    <mergeCell ref="H2:H4"/>
    <mergeCell ref="O2:O4"/>
    <mergeCell ref="L5:L6"/>
    <mergeCell ref="L7:L8"/>
    <mergeCell ref="L9:L10"/>
    <mergeCell ref="L11:L12"/>
    <mergeCell ref="L13:L14"/>
    <mergeCell ref="L15:L16"/>
    <mergeCell ref="L17:L18"/>
    <mergeCell ref="P349:P350"/>
    <mergeCell ref="Q349:Q350"/>
    <mergeCell ref="R349:R350"/>
    <mergeCell ref="J349:J350"/>
    <mergeCell ref="K349:K350"/>
    <mergeCell ref="M349:M350"/>
    <mergeCell ref="N349:N350"/>
    <mergeCell ref="O349:O350"/>
    <mergeCell ref="H349:H350"/>
    <mergeCell ref="I349:I350"/>
    <mergeCell ref="J345:J346"/>
    <mergeCell ref="K345:K346"/>
    <mergeCell ref="M345:M346"/>
    <mergeCell ref="N345:N346"/>
    <mergeCell ref="O345:O346"/>
    <mergeCell ref="L345:L346"/>
    <mergeCell ref="L45:L46"/>
    <mergeCell ref="N343:N344"/>
    <mergeCell ref="O343:O344"/>
    <mergeCell ref="L95:L96"/>
    <mergeCell ref="L97:L98"/>
    <mergeCell ref="R339:R340"/>
    <mergeCell ref="R327:R328"/>
    <mergeCell ref="A349:A350"/>
    <mergeCell ref="C349:C350"/>
    <mergeCell ref="D349:D350"/>
    <mergeCell ref="E349:E350"/>
    <mergeCell ref="R347:R348"/>
    <mergeCell ref="S347:S348"/>
    <mergeCell ref="T347:T348"/>
    <mergeCell ref="N347:N348"/>
    <mergeCell ref="O347:O348"/>
    <mergeCell ref="P347:P348"/>
    <mergeCell ref="Q347:Q348"/>
    <mergeCell ref="S345:S346"/>
    <mergeCell ref="T345:T346"/>
    <mergeCell ref="A347:A348"/>
    <mergeCell ref="C347:C348"/>
    <mergeCell ref="D347:D348"/>
    <mergeCell ref="E347:E348"/>
    <mergeCell ref="F347:F348"/>
    <mergeCell ref="H347:H348"/>
    <mergeCell ref="I347:I348"/>
    <mergeCell ref="J347:J348"/>
    <mergeCell ref="K347:K348"/>
    <mergeCell ref="M347:M348"/>
    <mergeCell ref="P345:P346"/>
    <mergeCell ref="Q345:Q346"/>
    <mergeCell ref="R345:R346"/>
    <mergeCell ref="S349:S350"/>
    <mergeCell ref="T349:T350"/>
    <mergeCell ref="L347:L348"/>
    <mergeCell ref="L349:L350"/>
    <mergeCell ref="F349:F350"/>
    <mergeCell ref="F345:F346"/>
    <mergeCell ref="T341:T342"/>
    <mergeCell ref="A343:A344"/>
    <mergeCell ref="C343:C344"/>
    <mergeCell ref="D343:D344"/>
    <mergeCell ref="E343:E344"/>
    <mergeCell ref="F343:F344"/>
    <mergeCell ref="H343:H344"/>
    <mergeCell ref="I343:I344"/>
    <mergeCell ref="J343:J344"/>
    <mergeCell ref="K343:K344"/>
    <mergeCell ref="M343:M344"/>
    <mergeCell ref="P341:P342"/>
    <mergeCell ref="Q341:Q342"/>
    <mergeCell ref="L341:L342"/>
    <mergeCell ref="L343:L344"/>
    <mergeCell ref="J341:J342"/>
    <mergeCell ref="K341:K342"/>
    <mergeCell ref="M341:M342"/>
    <mergeCell ref="N341:N342"/>
    <mergeCell ref="O341:O342"/>
    <mergeCell ref="F341:F342"/>
    <mergeCell ref="H341:H342"/>
    <mergeCell ref="I341:I342"/>
    <mergeCell ref="A341:A342"/>
    <mergeCell ref="C341:C342"/>
    <mergeCell ref="D341:D342"/>
    <mergeCell ref="E341:E342"/>
    <mergeCell ref="R341:R342"/>
    <mergeCell ref="P343:P344"/>
    <mergeCell ref="Q343:Q344"/>
    <mergeCell ref="S341:S342"/>
    <mergeCell ref="G341:G342"/>
    <mergeCell ref="S339:S340"/>
    <mergeCell ref="T339:T340"/>
    <mergeCell ref="H345:H346"/>
    <mergeCell ref="I345:I346"/>
    <mergeCell ref="A345:A346"/>
    <mergeCell ref="C345:C346"/>
    <mergeCell ref="D345:D346"/>
    <mergeCell ref="E345:E346"/>
    <mergeCell ref="R343:R344"/>
    <mergeCell ref="S343:S344"/>
    <mergeCell ref="T343:T344"/>
    <mergeCell ref="L339:L340"/>
    <mergeCell ref="A333:A334"/>
    <mergeCell ref="N339:N340"/>
    <mergeCell ref="O339:O340"/>
    <mergeCell ref="P339:P340"/>
    <mergeCell ref="Q339:Q340"/>
    <mergeCell ref="S337:S338"/>
    <mergeCell ref="T337:T338"/>
    <mergeCell ref="A339:A340"/>
    <mergeCell ref="C339:C340"/>
    <mergeCell ref="D339:D340"/>
    <mergeCell ref="E339:E340"/>
    <mergeCell ref="F339:F340"/>
    <mergeCell ref="H339:H340"/>
    <mergeCell ref="I339:I340"/>
    <mergeCell ref="J339:J340"/>
    <mergeCell ref="K339:K340"/>
    <mergeCell ref="M339:M340"/>
    <mergeCell ref="P337:P338"/>
    <mergeCell ref="Q337:Q338"/>
    <mergeCell ref="O337:O338"/>
    <mergeCell ref="F337:F338"/>
    <mergeCell ref="H337:H338"/>
    <mergeCell ref="I337:I338"/>
    <mergeCell ref="F335:F336"/>
    <mergeCell ref="H335:H336"/>
    <mergeCell ref="I335:I336"/>
    <mergeCell ref="J335:J336"/>
    <mergeCell ref="K335:K336"/>
    <mergeCell ref="M335:M336"/>
    <mergeCell ref="P333:P334"/>
    <mergeCell ref="Q333:Q334"/>
    <mergeCell ref="R333:R334"/>
    <mergeCell ref="J333:J334"/>
    <mergeCell ref="K333:K334"/>
    <mergeCell ref="M333:M334"/>
    <mergeCell ref="N333:N334"/>
    <mergeCell ref="O333:O334"/>
    <mergeCell ref="L333:L334"/>
    <mergeCell ref="F333:F334"/>
    <mergeCell ref="H333:H334"/>
    <mergeCell ref="I333:I334"/>
    <mergeCell ref="G335:G336"/>
    <mergeCell ref="G337:G338"/>
    <mergeCell ref="L335:L336"/>
    <mergeCell ref="L337:L338"/>
    <mergeCell ref="C333:C334"/>
    <mergeCell ref="D333:D334"/>
    <mergeCell ref="E333:E334"/>
    <mergeCell ref="R331:R332"/>
    <mergeCell ref="S331:S332"/>
    <mergeCell ref="T331:T332"/>
    <mergeCell ref="A337:A338"/>
    <mergeCell ref="C337:C338"/>
    <mergeCell ref="D337:D338"/>
    <mergeCell ref="E337:E338"/>
    <mergeCell ref="R335:R336"/>
    <mergeCell ref="S335:S336"/>
    <mergeCell ref="T335:T336"/>
    <mergeCell ref="N331:N332"/>
    <mergeCell ref="O331:O332"/>
    <mergeCell ref="P331:P332"/>
    <mergeCell ref="Q331:Q332"/>
    <mergeCell ref="N335:N336"/>
    <mergeCell ref="O335:O336"/>
    <mergeCell ref="P335:P336"/>
    <mergeCell ref="Q335:Q336"/>
    <mergeCell ref="S333:S334"/>
    <mergeCell ref="T333:T334"/>
    <mergeCell ref="A335:A336"/>
    <mergeCell ref="C335:C336"/>
    <mergeCell ref="D335:D336"/>
    <mergeCell ref="E335:E336"/>
    <mergeCell ref="R337:R338"/>
    <mergeCell ref="J337:J338"/>
    <mergeCell ref="K337:K338"/>
    <mergeCell ref="M337:M338"/>
    <mergeCell ref="N337:N338"/>
    <mergeCell ref="S329:S330"/>
    <mergeCell ref="T329:T330"/>
    <mergeCell ref="A331:A332"/>
    <mergeCell ref="C331:C332"/>
    <mergeCell ref="D331:D332"/>
    <mergeCell ref="E331:E332"/>
    <mergeCell ref="F331:F332"/>
    <mergeCell ref="H331:H332"/>
    <mergeCell ref="I331:I332"/>
    <mergeCell ref="J331:J332"/>
    <mergeCell ref="K331:K332"/>
    <mergeCell ref="M331:M332"/>
    <mergeCell ref="P329:P330"/>
    <mergeCell ref="Q329:Q330"/>
    <mergeCell ref="R329:R330"/>
    <mergeCell ref="J329:J330"/>
    <mergeCell ref="K329:K330"/>
    <mergeCell ref="M329:M330"/>
    <mergeCell ref="N329:N330"/>
    <mergeCell ref="O329:O330"/>
    <mergeCell ref="F329:F330"/>
    <mergeCell ref="H329:H330"/>
    <mergeCell ref="I329:I330"/>
    <mergeCell ref="A329:A330"/>
    <mergeCell ref="C329:C330"/>
    <mergeCell ref="D329:D330"/>
    <mergeCell ref="E329:E330"/>
    <mergeCell ref="S327:S328"/>
    <mergeCell ref="T327:T328"/>
    <mergeCell ref="N327:N328"/>
    <mergeCell ref="O327:O328"/>
    <mergeCell ref="P327:P328"/>
    <mergeCell ref="Q327:Q328"/>
    <mergeCell ref="S325:S326"/>
    <mergeCell ref="T325:T326"/>
    <mergeCell ref="A327:A328"/>
    <mergeCell ref="C327:C328"/>
    <mergeCell ref="D327:D328"/>
    <mergeCell ref="E327:E328"/>
    <mergeCell ref="F327:F328"/>
    <mergeCell ref="H327:H328"/>
    <mergeCell ref="I327:I328"/>
    <mergeCell ref="J327:J328"/>
    <mergeCell ref="K327:K328"/>
    <mergeCell ref="M327:M328"/>
    <mergeCell ref="P325:P326"/>
    <mergeCell ref="Q325:Q326"/>
    <mergeCell ref="R325:R326"/>
    <mergeCell ref="J325:J326"/>
    <mergeCell ref="K325:K326"/>
    <mergeCell ref="M325:M326"/>
    <mergeCell ref="N325:N326"/>
    <mergeCell ref="O325:O326"/>
    <mergeCell ref="F325:F326"/>
    <mergeCell ref="H325:H326"/>
    <mergeCell ref="I325:I326"/>
    <mergeCell ref="A325:A326"/>
    <mergeCell ref="C325:C326"/>
    <mergeCell ref="D325:D326"/>
    <mergeCell ref="E325:E326"/>
    <mergeCell ref="R323:R324"/>
    <mergeCell ref="S323:S324"/>
    <mergeCell ref="T323:T324"/>
    <mergeCell ref="N323:N324"/>
    <mergeCell ref="O323:O324"/>
    <mergeCell ref="P323:P324"/>
    <mergeCell ref="Q323:Q324"/>
    <mergeCell ref="A323:A324"/>
    <mergeCell ref="C323:C324"/>
    <mergeCell ref="D323:D324"/>
    <mergeCell ref="E323:E324"/>
    <mergeCell ref="F323:F324"/>
    <mergeCell ref="H323:H324"/>
    <mergeCell ref="I323:I324"/>
    <mergeCell ref="J323:J324"/>
    <mergeCell ref="K323:K324"/>
    <mergeCell ref="M323:M324"/>
    <mergeCell ref="L323:L324"/>
    <mergeCell ref="L325:L326"/>
    <mergeCell ref="J321:J322"/>
    <mergeCell ref="K321:K322"/>
    <mergeCell ref="M321:M322"/>
    <mergeCell ref="N321:N322"/>
    <mergeCell ref="O321:O322"/>
    <mergeCell ref="L321:L322"/>
    <mergeCell ref="F321:F322"/>
    <mergeCell ref="H321:H322"/>
    <mergeCell ref="I321:I322"/>
    <mergeCell ref="A321:A322"/>
    <mergeCell ref="C321:C322"/>
    <mergeCell ref="D321:D322"/>
    <mergeCell ref="E321:E322"/>
    <mergeCell ref="N319:N320"/>
    <mergeCell ref="O319:O320"/>
    <mergeCell ref="P319:P320"/>
    <mergeCell ref="Q319:Q320"/>
    <mergeCell ref="A319:A320"/>
    <mergeCell ref="C319:C320"/>
    <mergeCell ref="D319:D320"/>
    <mergeCell ref="E319:E320"/>
    <mergeCell ref="F319:F320"/>
    <mergeCell ref="H319:H320"/>
    <mergeCell ref="I319:I320"/>
    <mergeCell ref="J319:J320"/>
    <mergeCell ref="K319:K320"/>
    <mergeCell ref="M319:M320"/>
    <mergeCell ref="Q317:Q318"/>
    <mergeCell ref="R317:R318"/>
    <mergeCell ref="J317:J318"/>
    <mergeCell ref="K317:K318"/>
    <mergeCell ref="M317:M318"/>
    <mergeCell ref="N317:N318"/>
    <mergeCell ref="O317:O318"/>
    <mergeCell ref="F317:F318"/>
    <mergeCell ref="H317:H318"/>
    <mergeCell ref="I317:I318"/>
    <mergeCell ref="A317:A318"/>
    <mergeCell ref="C317:C318"/>
    <mergeCell ref="D317:D318"/>
    <mergeCell ref="E317:E318"/>
    <mergeCell ref="R315:R316"/>
    <mergeCell ref="S315:S316"/>
    <mergeCell ref="T315:T316"/>
    <mergeCell ref="N315:N316"/>
    <mergeCell ref="O315:O316"/>
    <mergeCell ref="P315:P316"/>
    <mergeCell ref="Q315:Q316"/>
    <mergeCell ref="S313:S314"/>
    <mergeCell ref="T313:T314"/>
    <mergeCell ref="A315:A316"/>
    <mergeCell ref="C315:C316"/>
    <mergeCell ref="D315:D316"/>
    <mergeCell ref="E315:E316"/>
    <mergeCell ref="F315:F316"/>
    <mergeCell ref="H315:H316"/>
    <mergeCell ref="I315:I316"/>
    <mergeCell ref="J315:J316"/>
    <mergeCell ref="K315:K316"/>
    <mergeCell ref="M315:M316"/>
    <mergeCell ref="P313:P314"/>
    <mergeCell ref="Q313:Q314"/>
    <mergeCell ref="R313:R314"/>
    <mergeCell ref="J313:J314"/>
    <mergeCell ref="K313:K314"/>
    <mergeCell ref="M313:M314"/>
    <mergeCell ref="N313:N314"/>
    <mergeCell ref="O313:O314"/>
    <mergeCell ref="F313:F314"/>
    <mergeCell ref="H313:H314"/>
    <mergeCell ref="I313:I314"/>
    <mergeCell ref="A313:A314"/>
    <mergeCell ref="C313:C314"/>
    <mergeCell ref="D313:D314"/>
    <mergeCell ref="E313:E314"/>
    <mergeCell ref="R311:R312"/>
    <mergeCell ref="S311:S312"/>
    <mergeCell ref="T311:T312"/>
    <mergeCell ref="N311:N312"/>
    <mergeCell ref="O311:O312"/>
    <mergeCell ref="P311:P312"/>
    <mergeCell ref="Q311:Q312"/>
    <mergeCell ref="A311:A312"/>
    <mergeCell ref="C311:C312"/>
    <mergeCell ref="D311:D312"/>
    <mergeCell ref="E311:E312"/>
    <mergeCell ref="F311:F312"/>
    <mergeCell ref="H311:H312"/>
    <mergeCell ref="I311:I312"/>
    <mergeCell ref="J311:J312"/>
    <mergeCell ref="K311:K312"/>
    <mergeCell ref="M311:M312"/>
    <mergeCell ref="P309:P310"/>
    <mergeCell ref="Q309:Q310"/>
    <mergeCell ref="R309:R310"/>
    <mergeCell ref="J309:J310"/>
    <mergeCell ref="K309:K310"/>
    <mergeCell ref="M309:M310"/>
    <mergeCell ref="N309:N310"/>
    <mergeCell ref="O309:O310"/>
    <mergeCell ref="L309:L310"/>
    <mergeCell ref="F309:F310"/>
    <mergeCell ref="H309:H310"/>
    <mergeCell ref="I309:I310"/>
    <mergeCell ref="A309:A310"/>
    <mergeCell ref="C309:C310"/>
    <mergeCell ref="D309:D310"/>
    <mergeCell ref="E309:E310"/>
    <mergeCell ref="N307:N308"/>
    <mergeCell ref="O307:O308"/>
    <mergeCell ref="P307:P308"/>
    <mergeCell ref="Q307:Q308"/>
    <mergeCell ref="S305:S306"/>
    <mergeCell ref="T305:T306"/>
    <mergeCell ref="A307:A308"/>
    <mergeCell ref="C307:C308"/>
    <mergeCell ref="D307:D308"/>
    <mergeCell ref="E307:E308"/>
    <mergeCell ref="F307:F308"/>
    <mergeCell ref="H307:H308"/>
    <mergeCell ref="I307:I308"/>
    <mergeCell ref="J307:J308"/>
    <mergeCell ref="K307:K308"/>
    <mergeCell ref="M307:M308"/>
    <mergeCell ref="P305:P306"/>
    <mergeCell ref="Q305:Q306"/>
    <mergeCell ref="R305:R306"/>
    <mergeCell ref="J305:J306"/>
    <mergeCell ref="K305:K306"/>
    <mergeCell ref="M305:M306"/>
    <mergeCell ref="N305:N306"/>
    <mergeCell ref="O305:O306"/>
    <mergeCell ref="F305:F306"/>
    <mergeCell ref="H305:H306"/>
    <mergeCell ref="I305:I306"/>
    <mergeCell ref="A305:A306"/>
    <mergeCell ref="C305:C306"/>
    <mergeCell ref="D305:D306"/>
    <mergeCell ref="E305:E306"/>
    <mergeCell ref="R303:R304"/>
    <mergeCell ref="S303:S304"/>
    <mergeCell ref="T303:T304"/>
    <mergeCell ref="N303:N304"/>
    <mergeCell ref="O303:O304"/>
    <mergeCell ref="P303:P304"/>
    <mergeCell ref="Q303:Q304"/>
    <mergeCell ref="W303:W304"/>
    <mergeCell ref="W305:W306"/>
    <mergeCell ref="X303:X304"/>
    <mergeCell ref="X305:X306"/>
    <mergeCell ref="S301:S302"/>
    <mergeCell ref="T301:T302"/>
    <mergeCell ref="A303:A304"/>
    <mergeCell ref="C303:C304"/>
    <mergeCell ref="D303:D304"/>
    <mergeCell ref="E303:E304"/>
    <mergeCell ref="F303:F304"/>
    <mergeCell ref="H303:H304"/>
    <mergeCell ref="I303:I304"/>
    <mergeCell ref="J303:J304"/>
    <mergeCell ref="K303:K304"/>
    <mergeCell ref="M303:M304"/>
    <mergeCell ref="P301:P302"/>
    <mergeCell ref="Q301:Q302"/>
    <mergeCell ref="R301:R302"/>
    <mergeCell ref="J301:J302"/>
    <mergeCell ref="K301:K302"/>
    <mergeCell ref="M301:M302"/>
    <mergeCell ref="N301:N302"/>
    <mergeCell ref="O301:O302"/>
    <mergeCell ref="F301:F302"/>
    <mergeCell ref="H301:H302"/>
    <mergeCell ref="I301:I302"/>
    <mergeCell ref="A301:A302"/>
    <mergeCell ref="C301:C302"/>
    <mergeCell ref="D301:D302"/>
    <mergeCell ref="E301:E302"/>
    <mergeCell ref="W301:W302"/>
    <mergeCell ref="X301:X302"/>
    <mergeCell ref="A297:A298"/>
    <mergeCell ref="C297:C298"/>
    <mergeCell ref="D297:D298"/>
    <mergeCell ref="E297:E298"/>
    <mergeCell ref="R299:R300"/>
    <mergeCell ref="S299:S300"/>
    <mergeCell ref="T299:T300"/>
    <mergeCell ref="N299:N300"/>
    <mergeCell ref="O299:O300"/>
    <mergeCell ref="P299:P300"/>
    <mergeCell ref="Q299:Q300"/>
    <mergeCell ref="A299:A300"/>
    <mergeCell ref="C299:C300"/>
    <mergeCell ref="D299:D300"/>
    <mergeCell ref="E299:E300"/>
    <mergeCell ref="F299:F300"/>
    <mergeCell ref="H299:H300"/>
    <mergeCell ref="I299:I300"/>
    <mergeCell ref="J299:J300"/>
    <mergeCell ref="K299:K300"/>
    <mergeCell ref="M299:M300"/>
    <mergeCell ref="W299:W300"/>
    <mergeCell ref="X299:X300"/>
    <mergeCell ref="G299:G300"/>
    <mergeCell ref="R293:R294"/>
    <mergeCell ref="J293:J294"/>
    <mergeCell ref="K293:K294"/>
    <mergeCell ref="M293:M294"/>
    <mergeCell ref="N293:N294"/>
    <mergeCell ref="O293:O294"/>
    <mergeCell ref="T297:T298"/>
    <mergeCell ref="L293:L294"/>
    <mergeCell ref="L295:L296"/>
    <mergeCell ref="F293:F294"/>
    <mergeCell ref="H293:H294"/>
    <mergeCell ref="I293:I294"/>
    <mergeCell ref="P297:P298"/>
    <mergeCell ref="Q297:Q298"/>
    <mergeCell ref="R297:R298"/>
    <mergeCell ref="J297:J298"/>
    <mergeCell ref="K297:K298"/>
    <mergeCell ref="M297:M298"/>
    <mergeCell ref="N297:N298"/>
    <mergeCell ref="O297:O298"/>
    <mergeCell ref="L297:L298"/>
    <mergeCell ref="F297:F298"/>
    <mergeCell ref="H297:H298"/>
    <mergeCell ref="I297:I298"/>
    <mergeCell ref="A293:A294"/>
    <mergeCell ref="C293:C294"/>
    <mergeCell ref="D293:D294"/>
    <mergeCell ref="E293:E294"/>
    <mergeCell ref="R291:R292"/>
    <mergeCell ref="S291:S292"/>
    <mergeCell ref="T291:T292"/>
    <mergeCell ref="N291:N292"/>
    <mergeCell ref="O291:O292"/>
    <mergeCell ref="P291:P292"/>
    <mergeCell ref="Q291:Q292"/>
    <mergeCell ref="R295:R296"/>
    <mergeCell ref="S295:S296"/>
    <mergeCell ref="T295:T296"/>
    <mergeCell ref="N295:N296"/>
    <mergeCell ref="O295:O296"/>
    <mergeCell ref="P295:P296"/>
    <mergeCell ref="Q295:Q296"/>
    <mergeCell ref="S293:S294"/>
    <mergeCell ref="T293:T294"/>
    <mergeCell ref="A295:A296"/>
    <mergeCell ref="C295:C296"/>
    <mergeCell ref="D295:D296"/>
    <mergeCell ref="E295:E296"/>
    <mergeCell ref="F295:F296"/>
    <mergeCell ref="H295:H296"/>
    <mergeCell ref="I295:I296"/>
    <mergeCell ref="J295:J296"/>
    <mergeCell ref="K295:K296"/>
    <mergeCell ref="M295:M296"/>
    <mergeCell ref="P293:P294"/>
    <mergeCell ref="Q293:Q294"/>
    <mergeCell ref="T289:T290"/>
    <mergeCell ref="A291:A292"/>
    <mergeCell ref="C291:C292"/>
    <mergeCell ref="D291:D292"/>
    <mergeCell ref="E291:E292"/>
    <mergeCell ref="F291:F292"/>
    <mergeCell ref="H291:H292"/>
    <mergeCell ref="I291:I292"/>
    <mergeCell ref="J291:J292"/>
    <mergeCell ref="K291:K292"/>
    <mergeCell ref="M291:M292"/>
    <mergeCell ref="P289:P290"/>
    <mergeCell ref="Q289:Q290"/>
    <mergeCell ref="R289:R290"/>
    <mergeCell ref="J289:J290"/>
    <mergeCell ref="K289:K290"/>
    <mergeCell ref="M289:M290"/>
    <mergeCell ref="N289:N290"/>
    <mergeCell ref="O289:O290"/>
    <mergeCell ref="F289:F290"/>
    <mergeCell ref="H289:H290"/>
    <mergeCell ref="I289:I290"/>
    <mergeCell ref="A289:A290"/>
    <mergeCell ref="C289:C290"/>
    <mergeCell ref="D289:D290"/>
    <mergeCell ref="E289:E290"/>
    <mergeCell ref="L289:L290"/>
    <mergeCell ref="L291:L292"/>
    <mergeCell ref="J287:J288"/>
    <mergeCell ref="K287:K288"/>
    <mergeCell ref="M287:M288"/>
    <mergeCell ref="P285:P286"/>
    <mergeCell ref="Q285:Q286"/>
    <mergeCell ref="R285:R286"/>
    <mergeCell ref="J285:J286"/>
    <mergeCell ref="K285:K286"/>
    <mergeCell ref="M285:M286"/>
    <mergeCell ref="N285:N286"/>
    <mergeCell ref="O285:O286"/>
    <mergeCell ref="L287:L288"/>
    <mergeCell ref="A285:A286"/>
    <mergeCell ref="C285:C286"/>
    <mergeCell ref="D285:D286"/>
    <mergeCell ref="E285:E286"/>
    <mergeCell ref="S289:S290"/>
    <mergeCell ref="L285:L286"/>
    <mergeCell ref="T283:T284"/>
    <mergeCell ref="N283:N284"/>
    <mergeCell ref="O283:O284"/>
    <mergeCell ref="P283:P284"/>
    <mergeCell ref="Q283:Q284"/>
    <mergeCell ref="R287:R288"/>
    <mergeCell ref="S287:S288"/>
    <mergeCell ref="T287:T288"/>
    <mergeCell ref="N287:N288"/>
    <mergeCell ref="O287:O288"/>
    <mergeCell ref="P287:P288"/>
    <mergeCell ref="Q287:Q288"/>
    <mergeCell ref="S285:S286"/>
    <mergeCell ref="T285:T286"/>
    <mergeCell ref="F281:F282"/>
    <mergeCell ref="H281:H282"/>
    <mergeCell ref="I281:I282"/>
    <mergeCell ref="T281:T282"/>
    <mergeCell ref="K283:K284"/>
    <mergeCell ref="M283:M284"/>
    <mergeCell ref="P281:P282"/>
    <mergeCell ref="Q281:Q282"/>
    <mergeCell ref="R281:R282"/>
    <mergeCell ref="J281:J282"/>
    <mergeCell ref="K281:K282"/>
    <mergeCell ref="M281:M282"/>
    <mergeCell ref="N281:N282"/>
    <mergeCell ref="L281:L282"/>
    <mergeCell ref="L283:L284"/>
    <mergeCell ref="R283:R284"/>
    <mergeCell ref="S283:S284"/>
    <mergeCell ref="F287:F288"/>
    <mergeCell ref="M279:M280"/>
    <mergeCell ref="P277:P278"/>
    <mergeCell ref="Q277:Q278"/>
    <mergeCell ref="R277:R278"/>
    <mergeCell ref="J277:J278"/>
    <mergeCell ref="K277:K278"/>
    <mergeCell ref="M277:M278"/>
    <mergeCell ref="N277:N278"/>
    <mergeCell ref="O277:O278"/>
    <mergeCell ref="S281:S282"/>
    <mergeCell ref="A283:A284"/>
    <mergeCell ref="C283:C284"/>
    <mergeCell ref="D283:D284"/>
    <mergeCell ref="E283:E284"/>
    <mergeCell ref="F283:F284"/>
    <mergeCell ref="H283:H284"/>
    <mergeCell ref="I283:I284"/>
    <mergeCell ref="J283:J284"/>
    <mergeCell ref="O281:O282"/>
    <mergeCell ref="L277:L278"/>
    <mergeCell ref="L279:L280"/>
    <mergeCell ref="O269:O270"/>
    <mergeCell ref="S275:S276"/>
    <mergeCell ref="T275:T276"/>
    <mergeCell ref="N275:N276"/>
    <mergeCell ref="O275:O276"/>
    <mergeCell ref="P275:P276"/>
    <mergeCell ref="Q275:Q276"/>
    <mergeCell ref="A273:A274"/>
    <mergeCell ref="C273:C274"/>
    <mergeCell ref="D273:D274"/>
    <mergeCell ref="E273:E274"/>
    <mergeCell ref="L275:L276"/>
    <mergeCell ref="R279:R280"/>
    <mergeCell ref="S279:S280"/>
    <mergeCell ref="T279:T280"/>
    <mergeCell ref="N279:N280"/>
    <mergeCell ref="O279:O280"/>
    <mergeCell ref="P279:P280"/>
    <mergeCell ref="Q279:Q280"/>
    <mergeCell ref="S277:S278"/>
    <mergeCell ref="T277:T278"/>
    <mergeCell ref="A279:A280"/>
    <mergeCell ref="C279:C280"/>
    <mergeCell ref="D279:D280"/>
    <mergeCell ref="E279:E280"/>
    <mergeCell ref="F279:F280"/>
    <mergeCell ref="H279:H280"/>
    <mergeCell ref="I279:I280"/>
    <mergeCell ref="A275:A276"/>
    <mergeCell ref="C275:C276"/>
    <mergeCell ref="D275:D276"/>
    <mergeCell ref="K279:K280"/>
    <mergeCell ref="T391:T392"/>
    <mergeCell ref="R271:R272"/>
    <mergeCell ref="S271:S272"/>
    <mergeCell ref="T271:T272"/>
    <mergeCell ref="S383:S384"/>
    <mergeCell ref="T383:T384"/>
    <mergeCell ref="N381:N382"/>
    <mergeCell ref="O381:O382"/>
    <mergeCell ref="P381:P382"/>
    <mergeCell ref="Q381:Q382"/>
    <mergeCell ref="P269:P270"/>
    <mergeCell ref="Q269:Q270"/>
    <mergeCell ref="H275:H276"/>
    <mergeCell ref="I275:I276"/>
    <mergeCell ref="J275:J276"/>
    <mergeCell ref="K275:K276"/>
    <mergeCell ref="M275:M276"/>
    <mergeCell ref="P273:P274"/>
    <mergeCell ref="Q273:Q274"/>
    <mergeCell ref="R273:R274"/>
    <mergeCell ref="J273:J274"/>
    <mergeCell ref="K273:K274"/>
    <mergeCell ref="M273:M274"/>
    <mergeCell ref="N273:N274"/>
    <mergeCell ref="O273:O274"/>
    <mergeCell ref="L273:L274"/>
    <mergeCell ref="H273:H274"/>
    <mergeCell ref="I273:I274"/>
    <mergeCell ref="R275:R276"/>
    <mergeCell ref="R269:R270"/>
    <mergeCell ref="J269:J270"/>
    <mergeCell ref="N269:N270"/>
    <mergeCell ref="S395:S396"/>
    <mergeCell ref="T395:T396"/>
    <mergeCell ref="P395:P396"/>
    <mergeCell ref="Q395:Q396"/>
    <mergeCell ref="R395:R396"/>
    <mergeCell ref="J395:J396"/>
    <mergeCell ref="K395:K396"/>
    <mergeCell ref="M395:M396"/>
    <mergeCell ref="N395:N396"/>
    <mergeCell ref="O395:O396"/>
    <mergeCell ref="F395:F396"/>
    <mergeCell ref="H395:H396"/>
    <mergeCell ref="I395:I396"/>
    <mergeCell ref="A395:A396"/>
    <mergeCell ref="C395:C396"/>
    <mergeCell ref="D395:D396"/>
    <mergeCell ref="E395:E396"/>
    <mergeCell ref="A391:A392"/>
    <mergeCell ref="C391:C392"/>
    <mergeCell ref="D391:D392"/>
    <mergeCell ref="E391:E392"/>
    <mergeCell ref="F391:F392"/>
    <mergeCell ref="H391:H392"/>
    <mergeCell ref="I391:I392"/>
    <mergeCell ref="J391:J392"/>
    <mergeCell ref="K391:K392"/>
    <mergeCell ref="M391:M392"/>
    <mergeCell ref="P383:P384"/>
    <mergeCell ref="Q383:Q384"/>
    <mergeCell ref="R383:R384"/>
    <mergeCell ref="J383:J384"/>
    <mergeCell ref="K383:K384"/>
    <mergeCell ref="M383:M384"/>
    <mergeCell ref="N383:N384"/>
    <mergeCell ref="O383:O384"/>
    <mergeCell ref="L391:L392"/>
    <mergeCell ref="R391:R392"/>
    <mergeCell ref="G383:G384"/>
    <mergeCell ref="G391:G392"/>
    <mergeCell ref="Q387:Q388"/>
    <mergeCell ref="R387:R388"/>
    <mergeCell ref="E387:E388"/>
    <mergeCell ref="F387:F388"/>
    <mergeCell ref="G387:G388"/>
    <mergeCell ref="H387:H388"/>
    <mergeCell ref="A281:A282"/>
    <mergeCell ref="C281:C282"/>
    <mergeCell ref="D281:D282"/>
    <mergeCell ref="E281:E282"/>
    <mergeCell ref="F285:F286"/>
    <mergeCell ref="H285:H286"/>
    <mergeCell ref="I285:I286"/>
    <mergeCell ref="F383:F384"/>
    <mergeCell ref="H383:H384"/>
    <mergeCell ref="I383:I384"/>
    <mergeCell ref="L383:L384"/>
    <mergeCell ref="A383:A384"/>
    <mergeCell ref="C383:C384"/>
    <mergeCell ref="D383:D384"/>
    <mergeCell ref="E383:E384"/>
    <mergeCell ref="A381:A382"/>
    <mergeCell ref="C381:C382"/>
    <mergeCell ref="D381:D382"/>
    <mergeCell ref="E381:E382"/>
    <mergeCell ref="F381:F382"/>
    <mergeCell ref="H381:H382"/>
    <mergeCell ref="I381:I382"/>
    <mergeCell ref="J381:J382"/>
    <mergeCell ref="K381:K382"/>
    <mergeCell ref="F379:F380"/>
    <mergeCell ref="H379:H380"/>
    <mergeCell ref="A287:A288"/>
    <mergeCell ref="C287:C288"/>
    <mergeCell ref="D287:D288"/>
    <mergeCell ref="E287:E288"/>
    <mergeCell ref="H287:H288"/>
    <mergeCell ref="I287:I288"/>
    <mergeCell ref="T373:T374"/>
    <mergeCell ref="N373:N374"/>
    <mergeCell ref="O373:O374"/>
    <mergeCell ref="P373:P374"/>
    <mergeCell ref="Q373:Q374"/>
    <mergeCell ref="R379:R380"/>
    <mergeCell ref="J379:J380"/>
    <mergeCell ref="L381:L382"/>
    <mergeCell ref="K379:K380"/>
    <mergeCell ref="M379:M380"/>
    <mergeCell ref="N379:N380"/>
    <mergeCell ref="O379:O380"/>
    <mergeCell ref="L379:L380"/>
    <mergeCell ref="I379:I380"/>
    <mergeCell ref="T375:T376"/>
    <mergeCell ref="K377:K378"/>
    <mergeCell ref="M377:M378"/>
    <mergeCell ref="P375:P376"/>
    <mergeCell ref="Q375:Q376"/>
    <mergeCell ref="I377:I378"/>
    <mergeCell ref="J377:J378"/>
    <mergeCell ref="T379:T380"/>
    <mergeCell ref="R377:R378"/>
    <mergeCell ref="S377:S378"/>
    <mergeCell ref="T377:T378"/>
    <mergeCell ref="S381:S382"/>
    <mergeCell ref="T381:T382"/>
    <mergeCell ref="O377:O378"/>
    <mergeCell ref="P377:P378"/>
    <mergeCell ref="D379:D380"/>
    <mergeCell ref="E379:E380"/>
    <mergeCell ref="R381:R382"/>
    <mergeCell ref="S375:S376"/>
    <mergeCell ref="L375:L376"/>
    <mergeCell ref="L377:L378"/>
    <mergeCell ref="M381:M382"/>
    <mergeCell ref="N391:N392"/>
    <mergeCell ref="O391:O392"/>
    <mergeCell ref="P391:P392"/>
    <mergeCell ref="Q391:Q392"/>
    <mergeCell ref="I387:I388"/>
    <mergeCell ref="J387:J388"/>
    <mergeCell ref="K387:K388"/>
    <mergeCell ref="L387:L388"/>
    <mergeCell ref="M387:M388"/>
    <mergeCell ref="N387:N388"/>
    <mergeCell ref="O387:O388"/>
    <mergeCell ref="P387:P388"/>
    <mergeCell ref="D377:D378"/>
    <mergeCell ref="E377:E378"/>
    <mergeCell ref="F377:F378"/>
    <mergeCell ref="H377:H378"/>
    <mergeCell ref="S391:S392"/>
    <mergeCell ref="A377:A378"/>
    <mergeCell ref="C377:C378"/>
    <mergeCell ref="A373:A374"/>
    <mergeCell ref="C373:C374"/>
    <mergeCell ref="D373:D374"/>
    <mergeCell ref="E373:E374"/>
    <mergeCell ref="F373:F374"/>
    <mergeCell ref="H373:H374"/>
    <mergeCell ref="I373:I374"/>
    <mergeCell ref="J373:J374"/>
    <mergeCell ref="K373:K374"/>
    <mergeCell ref="M373:M374"/>
    <mergeCell ref="G377:G378"/>
    <mergeCell ref="G379:G380"/>
    <mergeCell ref="G381:G382"/>
    <mergeCell ref="R373:R374"/>
    <mergeCell ref="S373:S374"/>
    <mergeCell ref="A375:A376"/>
    <mergeCell ref="C375:C376"/>
    <mergeCell ref="D375:D376"/>
    <mergeCell ref="E375:E376"/>
    <mergeCell ref="A379:A380"/>
    <mergeCell ref="C379:C380"/>
    <mergeCell ref="Q377:Q378"/>
    <mergeCell ref="P379:P380"/>
    <mergeCell ref="Q379:Q380"/>
    <mergeCell ref="R375:R376"/>
    <mergeCell ref="N377:N378"/>
    <mergeCell ref="S379:S380"/>
    <mergeCell ref="L371:L372"/>
    <mergeCell ref="L373:L374"/>
    <mergeCell ref="K371:K372"/>
    <mergeCell ref="M371:M372"/>
    <mergeCell ref="N371:N372"/>
    <mergeCell ref="O371:O372"/>
    <mergeCell ref="F371:F372"/>
    <mergeCell ref="H371:H372"/>
    <mergeCell ref="I371:I372"/>
    <mergeCell ref="A371:A372"/>
    <mergeCell ref="C371:C372"/>
    <mergeCell ref="D371:D372"/>
    <mergeCell ref="E371:E372"/>
    <mergeCell ref="J375:J376"/>
    <mergeCell ref="K375:K376"/>
    <mergeCell ref="M375:M376"/>
    <mergeCell ref="N375:N376"/>
    <mergeCell ref="O375:O376"/>
    <mergeCell ref="F375:F376"/>
    <mergeCell ref="H375:H376"/>
    <mergeCell ref="I375:I376"/>
    <mergeCell ref="G375:G376"/>
    <mergeCell ref="P371:P372"/>
    <mergeCell ref="Q371:Q372"/>
    <mergeCell ref="R371:R372"/>
    <mergeCell ref="J371:J372"/>
    <mergeCell ref="N369:N370"/>
    <mergeCell ref="O369:O370"/>
    <mergeCell ref="P369:P370"/>
    <mergeCell ref="Q369:Q370"/>
    <mergeCell ref="L369:L370"/>
    <mergeCell ref="S367:S368"/>
    <mergeCell ref="T367:T368"/>
    <mergeCell ref="A367:A368"/>
    <mergeCell ref="A369:A370"/>
    <mergeCell ref="C369:C370"/>
    <mergeCell ref="D369:D370"/>
    <mergeCell ref="E369:E370"/>
    <mergeCell ref="F369:F370"/>
    <mergeCell ref="H369:H370"/>
    <mergeCell ref="I369:I370"/>
    <mergeCell ref="J369:J370"/>
    <mergeCell ref="K369:K370"/>
    <mergeCell ref="M369:M370"/>
    <mergeCell ref="P367:P368"/>
    <mergeCell ref="Q367:Q368"/>
    <mergeCell ref="R367:R368"/>
    <mergeCell ref="J367:J368"/>
    <mergeCell ref="K367:K368"/>
    <mergeCell ref="M367:M368"/>
    <mergeCell ref="N367:N368"/>
    <mergeCell ref="O367:O368"/>
    <mergeCell ref="S371:S372"/>
    <mergeCell ref="T371:T372"/>
    <mergeCell ref="C367:C368"/>
    <mergeCell ref="D367:D368"/>
    <mergeCell ref="E367:E368"/>
    <mergeCell ref="T369:T370"/>
    <mergeCell ref="R361:R362"/>
    <mergeCell ref="S361:S362"/>
    <mergeCell ref="T361:T362"/>
    <mergeCell ref="N361:N362"/>
    <mergeCell ref="O361:O362"/>
    <mergeCell ref="P361:P362"/>
    <mergeCell ref="Q361:Q362"/>
    <mergeCell ref="R365:R366"/>
    <mergeCell ref="S365:S366"/>
    <mergeCell ref="T365:T366"/>
    <mergeCell ref="N365:N366"/>
    <mergeCell ref="O365:O366"/>
    <mergeCell ref="P365:P366"/>
    <mergeCell ref="Q365:Q366"/>
    <mergeCell ref="S363:S364"/>
    <mergeCell ref="T363:T364"/>
    <mergeCell ref="M361:M362"/>
    <mergeCell ref="M363:M364"/>
    <mergeCell ref="N363:N364"/>
    <mergeCell ref="O363:O364"/>
    <mergeCell ref="R369:R370"/>
    <mergeCell ref="S369:S370"/>
    <mergeCell ref="L361:L362"/>
    <mergeCell ref="L363:L364"/>
    <mergeCell ref="L365:L366"/>
    <mergeCell ref="L367:L368"/>
    <mergeCell ref="A365:A366"/>
    <mergeCell ref="C365:C366"/>
    <mergeCell ref="D365:D366"/>
    <mergeCell ref="E365:E366"/>
    <mergeCell ref="F365:F366"/>
    <mergeCell ref="H365:H366"/>
    <mergeCell ref="I365:I366"/>
    <mergeCell ref="A359:A360"/>
    <mergeCell ref="A361:A362"/>
    <mergeCell ref="C361:C362"/>
    <mergeCell ref="D361:D362"/>
    <mergeCell ref="E361:E362"/>
    <mergeCell ref="F361:F362"/>
    <mergeCell ref="H361:H362"/>
    <mergeCell ref="I361:I362"/>
    <mergeCell ref="J361:J362"/>
    <mergeCell ref="K361:K362"/>
    <mergeCell ref="D363:D364"/>
    <mergeCell ref="E363:E364"/>
    <mergeCell ref="J363:J364"/>
    <mergeCell ref="K363:K364"/>
    <mergeCell ref="A363:A364"/>
    <mergeCell ref="C363:C364"/>
    <mergeCell ref="K359:K360"/>
    <mergeCell ref="F359:F360"/>
    <mergeCell ref="H359:H360"/>
    <mergeCell ref="I359:I360"/>
    <mergeCell ref="C359:C360"/>
    <mergeCell ref="D359:D360"/>
    <mergeCell ref="E359:E360"/>
    <mergeCell ref="L359:L360"/>
    <mergeCell ref="S359:S360"/>
    <mergeCell ref="R359:R360"/>
    <mergeCell ref="J359:J360"/>
    <mergeCell ref="R353:R354"/>
    <mergeCell ref="S353:S354"/>
    <mergeCell ref="T353:T354"/>
    <mergeCell ref="N353:N354"/>
    <mergeCell ref="O353:O354"/>
    <mergeCell ref="P353:P354"/>
    <mergeCell ref="Q353:Q354"/>
    <mergeCell ref="R357:R358"/>
    <mergeCell ref="S357:S358"/>
    <mergeCell ref="T357:T358"/>
    <mergeCell ref="N357:N358"/>
    <mergeCell ref="O357:O358"/>
    <mergeCell ref="P357:P358"/>
    <mergeCell ref="Q357:Q358"/>
    <mergeCell ref="P359:P360"/>
    <mergeCell ref="Q359:Q360"/>
    <mergeCell ref="M359:M360"/>
    <mergeCell ref="N359:N360"/>
    <mergeCell ref="O359:O360"/>
    <mergeCell ref="A355:A356"/>
    <mergeCell ref="A357:A358"/>
    <mergeCell ref="C357:C358"/>
    <mergeCell ref="D357:D358"/>
    <mergeCell ref="E357:E358"/>
    <mergeCell ref="F357:F358"/>
    <mergeCell ref="A353:A354"/>
    <mergeCell ref="C353:C354"/>
    <mergeCell ref="D353:D354"/>
    <mergeCell ref="E353:E354"/>
    <mergeCell ref="F353:F354"/>
    <mergeCell ref="H353:H354"/>
    <mergeCell ref="I353:I354"/>
    <mergeCell ref="J353:J354"/>
    <mergeCell ref="K353:K354"/>
    <mergeCell ref="M353:M354"/>
    <mergeCell ref="P351:P352"/>
    <mergeCell ref="H357:H358"/>
    <mergeCell ref="L357:L358"/>
    <mergeCell ref="M351:M352"/>
    <mergeCell ref="N351:N352"/>
    <mergeCell ref="O351:O352"/>
    <mergeCell ref="F351:F352"/>
    <mergeCell ref="H351:H352"/>
    <mergeCell ref="I351:I352"/>
    <mergeCell ref="A351:A352"/>
    <mergeCell ref="C351:C352"/>
    <mergeCell ref="D351:D352"/>
    <mergeCell ref="E351:E352"/>
    <mergeCell ref="L351:L352"/>
    <mergeCell ref="L353:L354"/>
    <mergeCell ref="F267:F268"/>
    <mergeCell ref="H267:H268"/>
    <mergeCell ref="I267:I268"/>
    <mergeCell ref="J267:J268"/>
    <mergeCell ref="K267:K268"/>
    <mergeCell ref="M267:M268"/>
    <mergeCell ref="A271:A272"/>
    <mergeCell ref="C271:C272"/>
    <mergeCell ref="D271:D272"/>
    <mergeCell ref="E271:E272"/>
    <mergeCell ref="F271:F272"/>
    <mergeCell ref="H271:H272"/>
    <mergeCell ref="I271:I272"/>
    <mergeCell ref="J271:J272"/>
    <mergeCell ref="K271:K272"/>
    <mergeCell ref="M271:M272"/>
    <mergeCell ref="A277:A278"/>
    <mergeCell ref="C277:C278"/>
    <mergeCell ref="D277:D278"/>
    <mergeCell ref="E277:E278"/>
    <mergeCell ref="A269:A270"/>
    <mergeCell ref="C269:C270"/>
    <mergeCell ref="D269:D270"/>
    <mergeCell ref="E269:E270"/>
    <mergeCell ref="F273:F274"/>
    <mergeCell ref="K269:K270"/>
    <mergeCell ref="M269:M270"/>
    <mergeCell ref="E275:E276"/>
    <mergeCell ref="F275:F276"/>
    <mergeCell ref="L267:L268"/>
    <mergeCell ref="L269:L270"/>
    <mergeCell ref="L271:L272"/>
    <mergeCell ref="Q265:Q266"/>
    <mergeCell ref="R265:R266"/>
    <mergeCell ref="J265:J266"/>
    <mergeCell ref="K265:K266"/>
    <mergeCell ref="M265:M266"/>
    <mergeCell ref="N265:N266"/>
    <mergeCell ref="O265:O266"/>
    <mergeCell ref="S351:S352"/>
    <mergeCell ref="T351:T352"/>
    <mergeCell ref="F269:F270"/>
    <mergeCell ref="H269:H270"/>
    <mergeCell ref="I269:I270"/>
    <mergeCell ref="N271:N272"/>
    <mergeCell ref="O271:O272"/>
    <mergeCell ref="P271:P272"/>
    <mergeCell ref="Q271:Q272"/>
    <mergeCell ref="S269:S270"/>
    <mergeCell ref="T269:T270"/>
    <mergeCell ref="S273:S274"/>
    <mergeCell ref="T273:T274"/>
    <mergeCell ref="F277:F278"/>
    <mergeCell ref="H277:H278"/>
    <mergeCell ref="I277:I278"/>
    <mergeCell ref="J279:J280"/>
    <mergeCell ref="F265:F266"/>
    <mergeCell ref="H265:H266"/>
    <mergeCell ref="I265:I266"/>
    <mergeCell ref="Q351:Q352"/>
    <mergeCell ref="R351:R352"/>
    <mergeCell ref="J351:J352"/>
    <mergeCell ref="K351:K352"/>
    <mergeCell ref="G339:G340"/>
    <mergeCell ref="A265:A266"/>
    <mergeCell ref="C265:C266"/>
    <mergeCell ref="D265:D266"/>
    <mergeCell ref="E265:E266"/>
    <mergeCell ref="R263:R264"/>
    <mergeCell ref="S263:S264"/>
    <mergeCell ref="T263:T264"/>
    <mergeCell ref="N263:N264"/>
    <mergeCell ref="O263:O264"/>
    <mergeCell ref="P263:P264"/>
    <mergeCell ref="Q263:Q264"/>
    <mergeCell ref="R267:R268"/>
    <mergeCell ref="S267:S268"/>
    <mergeCell ref="T267:T268"/>
    <mergeCell ref="N267:N268"/>
    <mergeCell ref="O267:O268"/>
    <mergeCell ref="P267:P268"/>
    <mergeCell ref="Q267:Q268"/>
    <mergeCell ref="S265:S266"/>
    <mergeCell ref="T265:T266"/>
    <mergeCell ref="A267:A268"/>
    <mergeCell ref="C267:C268"/>
    <mergeCell ref="D267:D268"/>
    <mergeCell ref="E267:E268"/>
    <mergeCell ref="A263:A264"/>
    <mergeCell ref="C263:C264"/>
    <mergeCell ref="D263:D264"/>
    <mergeCell ref="E263:E264"/>
    <mergeCell ref="F263:F264"/>
    <mergeCell ref="H263:H264"/>
    <mergeCell ref="I263:I264"/>
    <mergeCell ref="J263:J264"/>
    <mergeCell ref="K263:K264"/>
    <mergeCell ref="M263:M264"/>
    <mergeCell ref="L263:L264"/>
    <mergeCell ref="G263:G264"/>
    <mergeCell ref="O261:O262"/>
    <mergeCell ref="P261:P262"/>
    <mergeCell ref="Q261:Q262"/>
    <mergeCell ref="A255:A256"/>
    <mergeCell ref="S259:S260"/>
    <mergeCell ref="T259:T260"/>
    <mergeCell ref="A261:A262"/>
    <mergeCell ref="C261:C262"/>
    <mergeCell ref="D261:D262"/>
    <mergeCell ref="E261:E262"/>
    <mergeCell ref="F261:F262"/>
    <mergeCell ref="H261:H262"/>
    <mergeCell ref="I261:I262"/>
    <mergeCell ref="J261:J262"/>
    <mergeCell ref="K261:K262"/>
    <mergeCell ref="M261:M262"/>
    <mergeCell ref="P259:P260"/>
    <mergeCell ref="Q259:Q260"/>
    <mergeCell ref="R259:R260"/>
    <mergeCell ref="J259:J260"/>
    <mergeCell ref="K259:K260"/>
    <mergeCell ref="M259:M260"/>
    <mergeCell ref="N259:N260"/>
    <mergeCell ref="O259:O260"/>
    <mergeCell ref="F259:F260"/>
    <mergeCell ref="H259:H260"/>
    <mergeCell ref="I259:I260"/>
    <mergeCell ref="A259:A260"/>
    <mergeCell ref="C259:C260"/>
    <mergeCell ref="D259:D260"/>
    <mergeCell ref="E259:E260"/>
    <mergeCell ref="R261:R262"/>
    <mergeCell ref="S261:S262"/>
    <mergeCell ref="T261:T262"/>
    <mergeCell ref="N261:N262"/>
    <mergeCell ref="A253:A254"/>
    <mergeCell ref="C253:C254"/>
    <mergeCell ref="D253:D254"/>
    <mergeCell ref="E253:E254"/>
    <mergeCell ref="F253:F254"/>
    <mergeCell ref="H253:H254"/>
    <mergeCell ref="I253:I254"/>
    <mergeCell ref="J253:J254"/>
    <mergeCell ref="K253:K254"/>
    <mergeCell ref="M253:M254"/>
    <mergeCell ref="R257:R258"/>
    <mergeCell ref="S257:S258"/>
    <mergeCell ref="T257:T258"/>
    <mergeCell ref="N257:N258"/>
    <mergeCell ref="O257:O258"/>
    <mergeCell ref="P257:P258"/>
    <mergeCell ref="Q257:Q258"/>
    <mergeCell ref="S255:S256"/>
    <mergeCell ref="T255:T256"/>
    <mergeCell ref="A257:A258"/>
    <mergeCell ref="C257:C258"/>
    <mergeCell ref="D257:D258"/>
    <mergeCell ref="E257:E258"/>
    <mergeCell ref="F257:F258"/>
    <mergeCell ref="H257:H258"/>
    <mergeCell ref="I257:I258"/>
    <mergeCell ref="J257:J258"/>
    <mergeCell ref="K257:K258"/>
    <mergeCell ref="M257:M258"/>
    <mergeCell ref="P255:P256"/>
    <mergeCell ref="Q255:Q256"/>
    <mergeCell ref="R255:R256"/>
    <mergeCell ref="D251:D252"/>
    <mergeCell ref="E251:E252"/>
    <mergeCell ref="L251:L252"/>
    <mergeCell ref="J249:J250"/>
    <mergeCell ref="K249:K250"/>
    <mergeCell ref="M249:M250"/>
    <mergeCell ref="C255:C256"/>
    <mergeCell ref="D255:D256"/>
    <mergeCell ref="E255:E256"/>
    <mergeCell ref="R253:R254"/>
    <mergeCell ref="G255:G256"/>
    <mergeCell ref="G257:G258"/>
    <mergeCell ref="L257:L258"/>
    <mergeCell ref="S253:S254"/>
    <mergeCell ref="T253:T254"/>
    <mergeCell ref="N253:N254"/>
    <mergeCell ref="O253:O254"/>
    <mergeCell ref="P253:P254"/>
    <mergeCell ref="Q253:Q254"/>
    <mergeCell ref="L253:L254"/>
    <mergeCell ref="J255:J256"/>
    <mergeCell ref="K255:K256"/>
    <mergeCell ref="M255:M256"/>
    <mergeCell ref="N255:N256"/>
    <mergeCell ref="O255:O256"/>
    <mergeCell ref="L255:L256"/>
    <mergeCell ref="F255:F256"/>
    <mergeCell ref="H255:H256"/>
    <mergeCell ref="I255:I256"/>
    <mergeCell ref="P247:P248"/>
    <mergeCell ref="Q247:Q248"/>
    <mergeCell ref="R247:R248"/>
    <mergeCell ref="J247:J248"/>
    <mergeCell ref="K247:K248"/>
    <mergeCell ref="M247:M248"/>
    <mergeCell ref="N247:N248"/>
    <mergeCell ref="O247:O248"/>
    <mergeCell ref="S251:S252"/>
    <mergeCell ref="T251:T252"/>
    <mergeCell ref="L247:L248"/>
    <mergeCell ref="L249:L250"/>
    <mergeCell ref="F247:F248"/>
    <mergeCell ref="H247:H248"/>
    <mergeCell ref="I247:I248"/>
    <mergeCell ref="G253:G254"/>
    <mergeCell ref="A247:A248"/>
    <mergeCell ref="C247:C248"/>
    <mergeCell ref="D247:D248"/>
    <mergeCell ref="E247:E248"/>
    <mergeCell ref="P251:P252"/>
    <mergeCell ref="Q251:Q252"/>
    <mergeCell ref="R251:R252"/>
    <mergeCell ref="J251:J252"/>
    <mergeCell ref="K251:K252"/>
    <mergeCell ref="M251:M252"/>
    <mergeCell ref="N251:N252"/>
    <mergeCell ref="O251:O252"/>
    <mergeCell ref="F251:F252"/>
    <mergeCell ref="H251:H252"/>
    <mergeCell ref="I251:I252"/>
    <mergeCell ref="A251:A252"/>
    <mergeCell ref="C251:C252"/>
    <mergeCell ref="G247:G248"/>
    <mergeCell ref="G249:G250"/>
    <mergeCell ref="G251:G252"/>
    <mergeCell ref="A243:A244"/>
    <mergeCell ref="C243:C244"/>
    <mergeCell ref="D243:D244"/>
    <mergeCell ref="E243:E244"/>
    <mergeCell ref="L245:L246"/>
    <mergeCell ref="R245:R246"/>
    <mergeCell ref="S245:S246"/>
    <mergeCell ref="T245:T246"/>
    <mergeCell ref="N245:N246"/>
    <mergeCell ref="O245:O246"/>
    <mergeCell ref="P245:P246"/>
    <mergeCell ref="Q245:Q246"/>
    <mergeCell ref="R249:R250"/>
    <mergeCell ref="S249:S250"/>
    <mergeCell ref="T249:T250"/>
    <mergeCell ref="N249:N250"/>
    <mergeCell ref="O249:O250"/>
    <mergeCell ref="P249:P250"/>
    <mergeCell ref="Q249:Q250"/>
    <mergeCell ref="S247:S248"/>
    <mergeCell ref="T247:T248"/>
    <mergeCell ref="A249:A250"/>
    <mergeCell ref="C249:C250"/>
    <mergeCell ref="D249:D250"/>
    <mergeCell ref="E249:E250"/>
    <mergeCell ref="F249:F250"/>
    <mergeCell ref="H249:H250"/>
    <mergeCell ref="I249:I250"/>
    <mergeCell ref="A245:A246"/>
    <mergeCell ref="C245:C246"/>
    <mergeCell ref="D245:D246"/>
    <mergeCell ref="E245:E246"/>
    <mergeCell ref="S243:S244"/>
    <mergeCell ref="T243:T244"/>
    <mergeCell ref="L239:L240"/>
    <mergeCell ref="L241:L242"/>
    <mergeCell ref="M245:M246"/>
    <mergeCell ref="P243:P244"/>
    <mergeCell ref="Q243:Q244"/>
    <mergeCell ref="R243:R244"/>
    <mergeCell ref="J243:J244"/>
    <mergeCell ref="K243:K244"/>
    <mergeCell ref="M243:M244"/>
    <mergeCell ref="N243:N244"/>
    <mergeCell ref="O243:O244"/>
    <mergeCell ref="L243:L244"/>
    <mergeCell ref="F243:F244"/>
    <mergeCell ref="H243:H244"/>
    <mergeCell ref="I243:I244"/>
    <mergeCell ref="F245:F246"/>
    <mergeCell ref="H245:H246"/>
    <mergeCell ref="I245:I246"/>
    <mergeCell ref="J245:J246"/>
    <mergeCell ref="K245:K246"/>
    <mergeCell ref="R241:R242"/>
    <mergeCell ref="S241:S242"/>
    <mergeCell ref="T241:T242"/>
    <mergeCell ref="N241:N242"/>
    <mergeCell ref="O241:O242"/>
    <mergeCell ref="P241:P242"/>
    <mergeCell ref="Q241:Q242"/>
    <mergeCell ref="S239:S240"/>
    <mergeCell ref="T239:T240"/>
    <mergeCell ref="G245:G246"/>
    <mergeCell ref="A241:A242"/>
    <mergeCell ref="C241:C242"/>
    <mergeCell ref="D241:D242"/>
    <mergeCell ref="E241:E242"/>
    <mergeCell ref="F241:F242"/>
    <mergeCell ref="H241:H242"/>
    <mergeCell ref="I241:I242"/>
    <mergeCell ref="A237:A238"/>
    <mergeCell ref="J241:J242"/>
    <mergeCell ref="K241:K242"/>
    <mergeCell ref="M241:M242"/>
    <mergeCell ref="P239:P240"/>
    <mergeCell ref="Q239:Q240"/>
    <mergeCell ref="R239:R240"/>
    <mergeCell ref="J239:J240"/>
    <mergeCell ref="K239:K240"/>
    <mergeCell ref="M239:M240"/>
    <mergeCell ref="N239:N240"/>
    <mergeCell ref="O239:O240"/>
    <mergeCell ref="K235:K236"/>
    <mergeCell ref="M235:M236"/>
    <mergeCell ref="N235:N236"/>
    <mergeCell ref="O235:O236"/>
    <mergeCell ref="F235:F236"/>
    <mergeCell ref="H235:H236"/>
    <mergeCell ref="I235:I236"/>
    <mergeCell ref="F239:F240"/>
    <mergeCell ref="H239:H240"/>
    <mergeCell ref="I239:I240"/>
    <mergeCell ref="A239:A240"/>
    <mergeCell ref="C239:C240"/>
    <mergeCell ref="D239:D240"/>
    <mergeCell ref="E239:E240"/>
    <mergeCell ref="R237:R238"/>
    <mergeCell ref="S237:S238"/>
    <mergeCell ref="T237:T238"/>
    <mergeCell ref="N237:N238"/>
    <mergeCell ref="O237:O238"/>
    <mergeCell ref="P237:P238"/>
    <mergeCell ref="Q237:Q238"/>
    <mergeCell ref="C235:C236"/>
    <mergeCell ref="D235:D236"/>
    <mergeCell ref="E235:E236"/>
    <mergeCell ref="L235:L236"/>
    <mergeCell ref="L237:L238"/>
    <mergeCell ref="S235:S236"/>
    <mergeCell ref="T235:T236"/>
    <mergeCell ref="A235:A236"/>
    <mergeCell ref="J233:J234"/>
    <mergeCell ref="K233:K234"/>
    <mergeCell ref="M233:M234"/>
    <mergeCell ref="P231:P232"/>
    <mergeCell ref="Q231:Q232"/>
    <mergeCell ref="R231:R232"/>
    <mergeCell ref="J231:J232"/>
    <mergeCell ref="K231:K232"/>
    <mergeCell ref="M231:M232"/>
    <mergeCell ref="N231:N232"/>
    <mergeCell ref="O231:O232"/>
    <mergeCell ref="F233:F234"/>
    <mergeCell ref="H233:H234"/>
    <mergeCell ref="I233:I234"/>
    <mergeCell ref="C237:C238"/>
    <mergeCell ref="D237:D238"/>
    <mergeCell ref="E237:E238"/>
    <mergeCell ref="F237:F238"/>
    <mergeCell ref="H237:H238"/>
    <mergeCell ref="I237:I238"/>
    <mergeCell ref="J237:J238"/>
    <mergeCell ref="K237:K238"/>
    <mergeCell ref="M237:M238"/>
    <mergeCell ref="P235:P236"/>
    <mergeCell ref="Q235:Q236"/>
    <mergeCell ref="R235:R236"/>
    <mergeCell ref="J235:J236"/>
    <mergeCell ref="L233:L234"/>
    <mergeCell ref="L231:L232"/>
    <mergeCell ref="F231:F232"/>
    <mergeCell ref="H231:H232"/>
    <mergeCell ref="I231:I232"/>
    <mergeCell ref="A231:A232"/>
    <mergeCell ref="C231:C232"/>
    <mergeCell ref="D231:D232"/>
    <mergeCell ref="E231:E232"/>
    <mergeCell ref="R229:R230"/>
    <mergeCell ref="S229:S230"/>
    <mergeCell ref="T229:T230"/>
    <mergeCell ref="N229:N230"/>
    <mergeCell ref="O229:O230"/>
    <mergeCell ref="P229:P230"/>
    <mergeCell ref="Q229:Q230"/>
    <mergeCell ref="R233:R234"/>
    <mergeCell ref="S233:S234"/>
    <mergeCell ref="T233:T234"/>
    <mergeCell ref="N233:N234"/>
    <mergeCell ref="O233:O234"/>
    <mergeCell ref="P233:P234"/>
    <mergeCell ref="Q233:Q234"/>
    <mergeCell ref="S231:S232"/>
    <mergeCell ref="T231:T232"/>
    <mergeCell ref="A233:A234"/>
    <mergeCell ref="C233:C234"/>
    <mergeCell ref="D233:D234"/>
    <mergeCell ref="E233:E234"/>
    <mergeCell ref="A229:A230"/>
    <mergeCell ref="C229:C230"/>
    <mergeCell ref="D229:D230"/>
    <mergeCell ref="E229:E230"/>
    <mergeCell ref="F229:F230"/>
    <mergeCell ref="H229:H230"/>
    <mergeCell ref="I229:I230"/>
    <mergeCell ref="J229:J230"/>
    <mergeCell ref="K229:K230"/>
    <mergeCell ref="M229:M230"/>
    <mergeCell ref="P227:P228"/>
    <mergeCell ref="Q227:Q228"/>
    <mergeCell ref="R227:R228"/>
    <mergeCell ref="J227:J228"/>
    <mergeCell ref="K227:K228"/>
    <mergeCell ref="M227:M228"/>
    <mergeCell ref="N227:N228"/>
    <mergeCell ref="O227:O228"/>
    <mergeCell ref="F227:F228"/>
    <mergeCell ref="H227:H228"/>
    <mergeCell ref="I227:I228"/>
    <mergeCell ref="A227:A228"/>
    <mergeCell ref="C227:C228"/>
    <mergeCell ref="D227:D228"/>
    <mergeCell ref="E227:E228"/>
    <mergeCell ref="L227:L228"/>
    <mergeCell ref="L229:L230"/>
    <mergeCell ref="G229:G230"/>
    <mergeCell ref="D221:D222"/>
    <mergeCell ref="E221:E222"/>
    <mergeCell ref="F221:F222"/>
    <mergeCell ref="J225:J226"/>
    <mergeCell ref="K225:K226"/>
    <mergeCell ref="M225:M226"/>
    <mergeCell ref="P223:P224"/>
    <mergeCell ref="Q223:Q224"/>
    <mergeCell ref="R223:R224"/>
    <mergeCell ref="J223:J224"/>
    <mergeCell ref="K223:K224"/>
    <mergeCell ref="M223:M224"/>
    <mergeCell ref="N223:N224"/>
    <mergeCell ref="O223:O224"/>
    <mergeCell ref="S227:S228"/>
    <mergeCell ref="T227:T228"/>
    <mergeCell ref="L223:L224"/>
    <mergeCell ref="L225:L226"/>
    <mergeCell ref="F223:F224"/>
    <mergeCell ref="H223:H224"/>
    <mergeCell ref="I223:I224"/>
    <mergeCell ref="F219:F220"/>
    <mergeCell ref="H219:H220"/>
    <mergeCell ref="I219:I220"/>
    <mergeCell ref="A223:A224"/>
    <mergeCell ref="C223:C224"/>
    <mergeCell ref="D223:D224"/>
    <mergeCell ref="E223:E224"/>
    <mergeCell ref="R221:R222"/>
    <mergeCell ref="S221:S222"/>
    <mergeCell ref="T221:T222"/>
    <mergeCell ref="N221:N222"/>
    <mergeCell ref="O221:O222"/>
    <mergeCell ref="P221:P222"/>
    <mergeCell ref="Q221:Q222"/>
    <mergeCell ref="R225:R226"/>
    <mergeCell ref="S225:S226"/>
    <mergeCell ref="T225:T226"/>
    <mergeCell ref="N225:N226"/>
    <mergeCell ref="O225:O226"/>
    <mergeCell ref="P225:P226"/>
    <mergeCell ref="Q225:Q226"/>
    <mergeCell ref="S223:S224"/>
    <mergeCell ref="T223:T224"/>
    <mergeCell ref="A225:A226"/>
    <mergeCell ref="C225:C226"/>
    <mergeCell ref="D225:D226"/>
    <mergeCell ref="E225:E226"/>
    <mergeCell ref="F225:F226"/>
    <mergeCell ref="H225:H226"/>
    <mergeCell ref="I225:I226"/>
    <mergeCell ref="A221:A222"/>
    <mergeCell ref="C221:C222"/>
    <mergeCell ref="A219:A220"/>
    <mergeCell ref="C219:C220"/>
    <mergeCell ref="D219:D220"/>
    <mergeCell ref="E219:E220"/>
    <mergeCell ref="L221:L222"/>
    <mergeCell ref="J217:J218"/>
    <mergeCell ref="K217:K218"/>
    <mergeCell ref="M217:M218"/>
    <mergeCell ref="P215:P216"/>
    <mergeCell ref="Q215:Q216"/>
    <mergeCell ref="R215:R216"/>
    <mergeCell ref="J215:J216"/>
    <mergeCell ref="K215:K216"/>
    <mergeCell ref="M215:M216"/>
    <mergeCell ref="N215:N216"/>
    <mergeCell ref="O215:O216"/>
    <mergeCell ref="S219:S220"/>
    <mergeCell ref="I217:I218"/>
    <mergeCell ref="H221:H222"/>
    <mergeCell ref="I221:I222"/>
    <mergeCell ref="J221:J222"/>
    <mergeCell ref="K221:K222"/>
    <mergeCell ref="M221:M222"/>
    <mergeCell ref="P219:P220"/>
    <mergeCell ref="Q219:Q220"/>
    <mergeCell ref="R219:R220"/>
    <mergeCell ref="J219:J220"/>
    <mergeCell ref="K219:K220"/>
    <mergeCell ref="M219:M220"/>
    <mergeCell ref="N219:N220"/>
    <mergeCell ref="O219:O220"/>
    <mergeCell ref="L219:L220"/>
    <mergeCell ref="T219:T220"/>
    <mergeCell ref="L215:L216"/>
    <mergeCell ref="L217:L218"/>
    <mergeCell ref="F215:F216"/>
    <mergeCell ref="H215:H216"/>
    <mergeCell ref="I215:I216"/>
    <mergeCell ref="A215:A216"/>
    <mergeCell ref="C215:C216"/>
    <mergeCell ref="D215:D216"/>
    <mergeCell ref="E215:E216"/>
    <mergeCell ref="R213:R214"/>
    <mergeCell ref="S213:S214"/>
    <mergeCell ref="T213:T214"/>
    <mergeCell ref="N213:N214"/>
    <mergeCell ref="O213:O214"/>
    <mergeCell ref="P213:P214"/>
    <mergeCell ref="Q213:Q214"/>
    <mergeCell ref="R217:R218"/>
    <mergeCell ref="S217:S218"/>
    <mergeCell ref="T217:T218"/>
    <mergeCell ref="N217:N218"/>
    <mergeCell ref="O217:O218"/>
    <mergeCell ref="P217:P218"/>
    <mergeCell ref="Q217:Q218"/>
    <mergeCell ref="S215:S216"/>
    <mergeCell ref="T215:T216"/>
    <mergeCell ref="A217:A218"/>
    <mergeCell ref="C217:C218"/>
    <mergeCell ref="D217:D218"/>
    <mergeCell ref="E217:E218"/>
    <mergeCell ref="F217:F218"/>
    <mergeCell ref="H217:H218"/>
    <mergeCell ref="S211:S212"/>
    <mergeCell ref="T211:T212"/>
    <mergeCell ref="A213:A214"/>
    <mergeCell ref="C213:C214"/>
    <mergeCell ref="D213:D214"/>
    <mergeCell ref="E213:E214"/>
    <mergeCell ref="F213:F214"/>
    <mergeCell ref="H213:H214"/>
    <mergeCell ref="I213:I214"/>
    <mergeCell ref="J213:J214"/>
    <mergeCell ref="K213:K214"/>
    <mergeCell ref="M213:M214"/>
    <mergeCell ref="P211:P212"/>
    <mergeCell ref="Q211:Q212"/>
    <mergeCell ref="R211:R212"/>
    <mergeCell ref="J211:J212"/>
    <mergeCell ref="K211:K212"/>
    <mergeCell ref="M211:M212"/>
    <mergeCell ref="N211:N212"/>
    <mergeCell ref="O211:O212"/>
    <mergeCell ref="F211:F212"/>
    <mergeCell ref="H211:H212"/>
    <mergeCell ref="I211:I212"/>
    <mergeCell ref="A211:A212"/>
    <mergeCell ref="C211:C212"/>
    <mergeCell ref="D211:D212"/>
    <mergeCell ref="E211:E212"/>
    <mergeCell ref="L211:L212"/>
    <mergeCell ref="L213:L214"/>
    <mergeCell ref="R209:R210"/>
    <mergeCell ref="S209:S210"/>
    <mergeCell ref="T209:T210"/>
    <mergeCell ref="N209:N210"/>
    <mergeCell ref="O209:O210"/>
    <mergeCell ref="P209:P210"/>
    <mergeCell ref="Q209:Q210"/>
    <mergeCell ref="S207:S208"/>
    <mergeCell ref="T207:T208"/>
    <mergeCell ref="A209:A210"/>
    <mergeCell ref="C209:C210"/>
    <mergeCell ref="D209:D210"/>
    <mergeCell ref="E209:E210"/>
    <mergeCell ref="F209:F210"/>
    <mergeCell ref="H209:H210"/>
    <mergeCell ref="I209:I210"/>
    <mergeCell ref="J209:J210"/>
    <mergeCell ref="K209:K210"/>
    <mergeCell ref="M209:M210"/>
    <mergeCell ref="P207:P208"/>
    <mergeCell ref="Q207:Q208"/>
    <mergeCell ref="R207:R208"/>
    <mergeCell ref="J207:J208"/>
    <mergeCell ref="K207:K208"/>
    <mergeCell ref="M207:M208"/>
    <mergeCell ref="N207:N208"/>
    <mergeCell ref="O207:O208"/>
    <mergeCell ref="L209:L210"/>
    <mergeCell ref="L207:L208"/>
    <mergeCell ref="F207:F208"/>
    <mergeCell ref="H207:H208"/>
    <mergeCell ref="I207:I208"/>
    <mergeCell ref="A207:A208"/>
    <mergeCell ref="C207:C208"/>
    <mergeCell ref="D207:D208"/>
    <mergeCell ref="E207:E208"/>
    <mergeCell ref="R205:R206"/>
    <mergeCell ref="S205:S206"/>
    <mergeCell ref="T205:T206"/>
    <mergeCell ref="N205:N206"/>
    <mergeCell ref="O205:O206"/>
    <mergeCell ref="P205:P206"/>
    <mergeCell ref="Q205:Q206"/>
    <mergeCell ref="A205:A206"/>
    <mergeCell ref="C205:C206"/>
    <mergeCell ref="D205:D206"/>
    <mergeCell ref="E205:E206"/>
    <mergeCell ref="F205:F206"/>
    <mergeCell ref="H205:H206"/>
    <mergeCell ref="I205:I206"/>
    <mergeCell ref="J205:J206"/>
    <mergeCell ref="K205:K206"/>
    <mergeCell ref="M205:M206"/>
    <mergeCell ref="G205:G206"/>
    <mergeCell ref="G207:G208"/>
    <mergeCell ref="A199:A200"/>
    <mergeCell ref="C199:C200"/>
    <mergeCell ref="D199:D200"/>
    <mergeCell ref="E199:E200"/>
    <mergeCell ref="P203:P204"/>
    <mergeCell ref="Q203:Q204"/>
    <mergeCell ref="R203:R204"/>
    <mergeCell ref="J203:J204"/>
    <mergeCell ref="K203:K204"/>
    <mergeCell ref="M203:M204"/>
    <mergeCell ref="N203:N204"/>
    <mergeCell ref="O203:O204"/>
    <mergeCell ref="F203:F204"/>
    <mergeCell ref="H203:H204"/>
    <mergeCell ref="I203:I204"/>
    <mergeCell ref="A203:A204"/>
    <mergeCell ref="C203:C204"/>
    <mergeCell ref="D203:D204"/>
    <mergeCell ref="E203:E204"/>
    <mergeCell ref="J201:J202"/>
    <mergeCell ref="K201:K202"/>
    <mergeCell ref="M201:M202"/>
    <mergeCell ref="D197:D198"/>
    <mergeCell ref="E197:E198"/>
    <mergeCell ref="F197:F198"/>
    <mergeCell ref="H197:H198"/>
    <mergeCell ref="I197:I198"/>
    <mergeCell ref="J197:J198"/>
    <mergeCell ref="K197:K198"/>
    <mergeCell ref="P199:P200"/>
    <mergeCell ref="Q199:Q200"/>
    <mergeCell ref="R199:R200"/>
    <mergeCell ref="J199:J200"/>
    <mergeCell ref="K199:K200"/>
    <mergeCell ref="M199:M200"/>
    <mergeCell ref="N199:N200"/>
    <mergeCell ref="O199:O200"/>
    <mergeCell ref="S203:S204"/>
    <mergeCell ref="T203:T204"/>
    <mergeCell ref="F199:F200"/>
    <mergeCell ref="H199:H200"/>
    <mergeCell ref="I199:I200"/>
    <mergeCell ref="F195:F196"/>
    <mergeCell ref="H195:H196"/>
    <mergeCell ref="I195:I196"/>
    <mergeCell ref="A195:A196"/>
    <mergeCell ref="C195:C196"/>
    <mergeCell ref="D195:D196"/>
    <mergeCell ref="E195:E196"/>
    <mergeCell ref="R197:R198"/>
    <mergeCell ref="S197:S198"/>
    <mergeCell ref="T197:T198"/>
    <mergeCell ref="N197:N198"/>
    <mergeCell ref="O197:O198"/>
    <mergeCell ref="P197:P198"/>
    <mergeCell ref="Q197:Q198"/>
    <mergeCell ref="R201:R202"/>
    <mergeCell ref="S201:S202"/>
    <mergeCell ref="T201:T202"/>
    <mergeCell ref="N201:N202"/>
    <mergeCell ref="O201:O202"/>
    <mergeCell ref="P201:P202"/>
    <mergeCell ref="Q201:Q202"/>
    <mergeCell ref="S199:S200"/>
    <mergeCell ref="T199:T200"/>
    <mergeCell ref="A201:A202"/>
    <mergeCell ref="C201:C202"/>
    <mergeCell ref="D201:D202"/>
    <mergeCell ref="E201:E202"/>
    <mergeCell ref="F201:F202"/>
    <mergeCell ref="H201:H202"/>
    <mergeCell ref="I201:I202"/>
    <mergeCell ref="A197:A198"/>
    <mergeCell ref="C197:C198"/>
    <mergeCell ref="J193:J194"/>
    <mergeCell ref="K193:K194"/>
    <mergeCell ref="M193:M194"/>
    <mergeCell ref="P191:P192"/>
    <mergeCell ref="Q191:Q192"/>
    <mergeCell ref="R191:R192"/>
    <mergeCell ref="J191:J192"/>
    <mergeCell ref="K191:K192"/>
    <mergeCell ref="M191:M192"/>
    <mergeCell ref="N191:N192"/>
    <mergeCell ref="O191:O192"/>
    <mergeCell ref="S195:S196"/>
    <mergeCell ref="T195:T196"/>
    <mergeCell ref="M197:M198"/>
    <mergeCell ref="P195:P196"/>
    <mergeCell ref="Q195:Q196"/>
    <mergeCell ref="R195:R196"/>
    <mergeCell ref="J195:J196"/>
    <mergeCell ref="K195:K196"/>
    <mergeCell ref="M195:M196"/>
    <mergeCell ref="N195:N196"/>
    <mergeCell ref="O195:O196"/>
    <mergeCell ref="L195:L196"/>
    <mergeCell ref="F191:F192"/>
    <mergeCell ref="H191:H192"/>
    <mergeCell ref="I191:I192"/>
    <mergeCell ref="A191:A192"/>
    <mergeCell ref="C191:C192"/>
    <mergeCell ref="D191:D192"/>
    <mergeCell ref="E191:E192"/>
    <mergeCell ref="R189:R190"/>
    <mergeCell ref="S189:S190"/>
    <mergeCell ref="T189:T190"/>
    <mergeCell ref="N189:N190"/>
    <mergeCell ref="O189:O190"/>
    <mergeCell ref="P189:P190"/>
    <mergeCell ref="Q189:Q190"/>
    <mergeCell ref="R193:R194"/>
    <mergeCell ref="S193:S194"/>
    <mergeCell ref="T193:T194"/>
    <mergeCell ref="N193:N194"/>
    <mergeCell ref="O193:O194"/>
    <mergeCell ref="P193:P194"/>
    <mergeCell ref="Q193:Q194"/>
    <mergeCell ref="S191:S192"/>
    <mergeCell ref="T191:T192"/>
    <mergeCell ref="A193:A194"/>
    <mergeCell ref="C193:C194"/>
    <mergeCell ref="D193:D194"/>
    <mergeCell ref="E193:E194"/>
    <mergeCell ref="F193:F194"/>
    <mergeCell ref="H193:H194"/>
    <mergeCell ref="I193:I194"/>
    <mergeCell ref="A189:A190"/>
    <mergeCell ref="C189:C190"/>
    <mergeCell ref="D189:D190"/>
    <mergeCell ref="E189:E190"/>
    <mergeCell ref="F189:F190"/>
    <mergeCell ref="H189:H190"/>
    <mergeCell ref="I189:I190"/>
    <mergeCell ref="J189:J190"/>
    <mergeCell ref="K189:K190"/>
    <mergeCell ref="M189:M190"/>
    <mergeCell ref="P187:P188"/>
    <mergeCell ref="Q187:Q188"/>
    <mergeCell ref="R187:R188"/>
    <mergeCell ref="J187:J188"/>
    <mergeCell ref="K187:K188"/>
    <mergeCell ref="M187:M188"/>
    <mergeCell ref="N187:N188"/>
    <mergeCell ref="O187:O188"/>
    <mergeCell ref="F187:F188"/>
    <mergeCell ref="H187:H188"/>
    <mergeCell ref="I187:I188"/>
    <mergeCell ref="A187:A188"/>
    <mergeCell ref="C187:C188"/>
    <mergeCell ref="D187:D188"/>
    <mergeCell ref="E187:E188"/>
    <mergeCell ref="J185:J186"/>
    <mergeCell ref="K185:K186"/>
    <mergeCell ref="M185:M186"/>
    <mergeCell ref="P183:P184"/>
    <mergeCell ref="Q183:Q184"/>
    <mergeCell ref="R183:R184"/>
    <mergeCell ref="J183:J184"/>
    <mergeCell ref="K183:K184"/>
    <mergeCell ref="M183:M184"/>
    <mergeCell ref="N183:N184"/>
    <mergeCell ref="O183:O184"/>
    <mergeCell ref="S187:S188"/>
    <mergeCell ref="T187:T188"/>
    <mergeCell ref="F183:F184"/>
    <mergeCell ref="H183:H184"/>
    <mergeCell ref="I183:I184"/>
    <mergeCell ref="A183:A184"/>
    <mergeCell ref="C183:C184"/>
    <mergeCell ref="D183:D184"/>
    <mergeCell ref="E183:E184"/>
    <mergeCell ref="T181:T182"/>
    <mergeCell ref="N181:N182"/>
    <mergeCell ref="O181:O182"/>
    <mergeCell ref="P181:P182"/>
    <mergeCell ref="Q181:Q182"/>
    <mergeCell ref="R185:R186"/>
    <mergeCell ref="S185:S186"/>
    <mergeCell ref="T185:T186"/>
    <mergeCell ref="N185:N186"/>
    <mergeCell ref="O185:O186"/>
    <mergeCell ref="P185:P186"/>
    <mergeCell ref="Q185:Q186"/>
    <mergeCell ref="S183:S184"/>
    <mergeCell ref="T183:T184"/>
    <mergeCell ref="A185:A186"/>
    <mergeCell ref="C185:C186"/>
    <mergeCell ref="D185:D186"/>
    <mergeCell ref="E185:E186"/>
    <mergeCell ref="F185:F186"/>
    <mergeCell ref="H185:H186"/>
    <mergeCell ref="I185:I186"/>
    <mergeCell ref="A181:A182"/>
    <mergeCell ref="C181:C182"/>
    <mergeCell ref="D181:D182"/>
    <mergeCell ref="E181:E182"/>
    <mergeCell ref="F181:F182"/>
    <mergeCell ref="H181:H182"/>
    <mergeCell ref="I181:I182"/>
    <mergeCell ref="J181:J182"/>
    <mergeCell ref="K181:K182"/>
    <mergeCell ref="N175:N176"/>
    <mergeCell ref="O175:O176"/>
    <mergeCell ref="S179:S180"/>
    <mergeCell ref="T179:T180"/>
    <mergeCell ref="F175:F176"/>
    <mergeCell ref="H175:H176"/>
    <mergeCell ref="I175:I176"/>
    <mergeCell ref="A175:A176"/>
    <mergeCell ref="C175:C176"/>
    <mergeCell ref="D175:D176"/>
    <mergeCell ref="E175:E176"/>
    <mergeCell ref="M181:M182"/>
    <mergeCell ref="P179:P180"/>
    <mergeCell ref="Q179:Q180"/>
    <mergeCell ref="R179:R180"/>
    <mergeCell ref="J179:J180"/>
    <mergeCell ref="K179:K180"/>
    <mergeCell ref="M179:M180"/>
    <mergeCell ref="N179:N180"/>
    <mergeCell ref="O179:O180"/>
    <mergeCell ref="F179:F180"/>
    <mergeCell ref="H179:H180"/>
    <mergeCell ref="I179:I180"/>
    <mergeCell ref="A179:A180"/>
    <mergeCell ref="C179:C180"/>
    <mergeCell ref="D179:D180"/>
    <mergeCell ref="E179:E180"/>
    <mergeCell ref="J177:J178"/>
    <mergeCell ref="K177:K178"/>
    <mergeCell ref="M177:M178"/>
    <mergeCell ref="R181:R182"/>
    <mergeCell ref="S181:S182"/>
    <mergeCell ref="Q167:Q168"/>
    <mergeCell ref="R177:R178"/>
    <mergeCell ref="S177:S178"/>
    <mergeCell ref="T177:T178"/>
    <mergeCell ref="N177:N178"/>
    <mergeCell ref="O177:O178"/>
    <mergeCell ref="P177:P178"/>
    <mergeCell ref="Q177:Q178"/>
    <mergeCell ref="S175:S176"/>
    <mergeCell ref="T175:T176"/>
    <mergeCell ref="A177:A178"/>
    <mergeCell ref="C177:C178"/>
    <mergeCell ref="D177:D178"/>
    <mergeCell ref="E177:E178"/>
    <mergeCell ref="F177:F178"/>
    <mergeCell ref="H177:H178"/>
    <mergeCell ref="I177:I178"/>
    <mergeCell ref="A167:A168"/>
    <mergeCell ref="C167:C168"/>
    <mergeCell ref="D167:D168"/>
    <mergeCell ref="E167:E168"/>
    <mergeCell ref="F167:F168"/>
    <mergeCell ref="H167:H168"/>
    <mergeCell ref="I167:I168"/>
    <mergeCell ref="J167:J168"/>
    <mergeCell ref="K167:K168"/>
    <mergeCell ref="P175:P176"/>
    <mergeCell ref="Q175:Q176"/>
    <mergeCell ref="R175:R176"/>
    <mergeCell ref="J175:J176"/>
    <mergeCell ref="K175:K176"/>
    <mergeCell ref="M175:M176"/>
    <mergeCell ref="S165:S166"/>
    <mergeCell ref="T165:T166"/>
    <mergeCell ref="F161:F162"/>
    <mergeCell ref="H161:H162"/>
    <mergeCell ref="I161:I162"/>
    <mergeCell ref="A161:A162"/>
    <mergeCell ref="C161:C162"/>
    <mergeCell ref="D161:D162"/>
    <mergeCell ref="E161:E162"/>
    <mergeCell ref="M167:M168"/>
    <mergeCell ref="P165:P166"/>
    <mergeCell ref="Q165:Q166"/>
    <mergeCell ref="R165:R166"/>
    <mergeCell ref="J165:J166"/>
    <mergeCell ref="K165:K166"/>
    <mergeCell ref="M165:M166"/>
    <mergeCell ref="N165:N166"/>
    <mergeCell ref="O165:O166"/>
    <mergeCell ref="L165:L166"/>
    <mergeCell ref="F165:F166"/>
    <mergeCell ref="H165:H166"/>
    <mergeCell ref="I165:I166"/>
    <mergeCell ref="A165:A166"/>
    <mergeCell ref="C165:C166"/>
    <mergeCell ref="D165:D166"/>
    <mergeCell ref="E165:E166"/>
    <mergeCell ref="R167:R168"/>
    <mergeCell ref="S167:S168"/>
    <mergeCell ref="T167:T168"/>
    <mergeCell ref="N167:N168"/>
    <mergeCell ref="O167:O168"/>
    <mergeCell ref="P167:P168"/>
    <mergeCell ref="P159:P160"/>
    <mergeCell ref="Q159:Q160"/>
    <mergeCell ref="R163:R164"/>
    <mergeCell ref="S163:S164"/>
    <mergeCell ref="T163:T164"/>
    <mergeCell ref="N163:N164"/>
    <mergeCell ref="O163:O164"/>
    <mergeCell ref="P163:P164"/>
    <mergeCell ref="Q163:Q164"/>
    <mergeCell ref="S161:S162"/>
    <mergeCell ref="T161:T162"/>
    <mergeCell ref="A163:A164"/>
    <mergeCell ref="C163:C164"/>
    <mergeCell ref="D163:D164"/>
    <mergeCell ref="E163:E164"/>
    <mergeCell ref="F163:F164"/>
    <mergeCell ref="H163:H164"/>
    <mergeCell ref="I163:I164"/>
    <mergeCell ref="J163:J164"/>
    <mergeCell ref="K163:K164"/>
    <mergeCell ref="M163:M164"/>
    <mergeCell ref="P161:P162"/>
    <mergeCell ref="Q161:Q162"/>
    <mergeCell ref="R161:R162"/>
    <mergeCell ref="J161:J162"/>
    <mergeCell ref="K161:K162"/>
    <mergeCell ref="M161:M162"/>
    <mergeCell ref="N161:N162"/>
    <mergeCell ref="O161:O162"/>
    <mergeCell ref="S157:S158"/>
    <mergeCell ref="T157:T158"/>
    <mergeCell ref="A159:A160"/>
    <mergeCell ref="C159:C160"/>
    <mergeCell ref="D159:D160"/>
    <mergeCell ref="E159:E160"/>
    <mergeCell ref="F159:F160"/>
    <mergeCell ref="H159:H160"/>
    <mergeCell ref="I159:I160"/>
    <mergeCell ref="J159:J160"/>
    <mergeCell ref="K159:K160"/>
    <mergeCell ref="M159:M160"/>
    <mergeCell ref="P157:P158"/>
    <mergeCell ref="Q157:Q158"/>
    <mergeCell ref="R157:R158"/>
    <mergeCell ref="J157:J158"/>
    <mergeCell ref="K157:K158"/>
    <mergeCell ref="M157:M158"/>
    <mergeCell ref="N157:N158"/>
    <mergeCell ref="O157:O158"/>
    <mergeCell ref="F157:F158"/>
    <mergeCell ref="H157:H158"/>
    <mergeCell ref="I157:I158"/>
    <mergeCell ref="A157:A158"/>
    <mergeCell ref="C157:C158"/>
    <mergeCell ref="D157:D158"/>
    <mergeCell ref="E157:E158"/>
    <mergeCell ref="R159:R160"/>
    <mergeCell ref="S159:S160"/>
    <mergeCell ref="T159:T160"/>
    <mergeCell ref="N159:N160"/>
    <mergeCell ref="O159:O160"/>
    <mergeCell ref="A153:A154"/>
    <mergeCell ref="C153:C154"/>
    <mergeCell ref="D153:D154"/>
    <mergeCell ref="E153:E154"/>
    <mergeCell ref="L155:L156"/>
    <mergeCell ref="R155:R156"/>
    <mergeCell ref="S155:S156"/>
    <mergeCell ref="T155:T156"/>
    <mergeCell ref="N155:N156"/>
    <mergeCell ref="O155:O156"/>
    <mergeCell ref="P155:P156"/>
    <mergeCell ref="Q155:Q156"/>
    <mergeCell ref="A155:A156"/>
    <mergeCell ref="C155:C156"/>
    <mergeCell ref="D155:D156"/>
    <mergeCell ref="E155:E156"/>
    <mergeCell ref="S153:S154"/>
    <mergeCell ref="T153:T154"/>
    <mergeCell ref="M155:M156"/>
    <mergeCell ref="P153:P154"/>
    <mergeCell ref="Q153:Q154"/>
    <mergeCell ref="R153:R154"/>
    <mergeCell ref="J153:J154"/>
    <mergeCell ref="K153:K154"/>
    <mergeCell ref="M153:M154"/>
    <mergeCell ref="N153:N154"/>
    <mergeCell ref="O153:O154"/>
    <mergeCell ref="L153:L154"/>
    <mergeCell ref="F153:F154"/>
    <mergeCell ref="H153:H154"/>
    <mergeCell ref="I153:I154"/>
    <mergeCell ref="F155:F156"/>
    <mergeCell ref="H155:H156"/>
    <mergeCell ref="I155:I156"/>
    <mergeCell ref="J155:J156"/>
    <mergeCell ref="K155:K156"/>
    <mergeCell ref="A149:A150"/>
    <mergeCell ref="C149:C150"/>
    <mergeCell ref="D149:D150"/>
    <mergeCell ref="E149:E150"/>
    <mergeCell ref="R151:R152"/>
    <mergeCell ref="S151:S152"/>
    <mergeCell ref="T151:T152"/>
    <mergeCell ref="N151:N152"/>
    <mergeCell ref="O151:O152"/>
    <mergeCell ref="P151:P152"/>
    <mergeCell ref="Q151:Q152"/>
    <mergeCell ref="S149:S150"/>
    <mergeCell ref="T149:T150"/>
    <mergeCell ref="A151:A152"/>
    <mergeCell ref="C151:C152"/>
    <mergeCell ref="D151:D152"/>
    <mergeCell ref="E151:E152"/>
    <mergeCell ref="F151:F152"/>
    <mergeCell ref="H151:H152"/>
    <mergeCell ref="I151:I152"/>
    <mergeCell ref="J151:J152"/>
    <mergeCell ref="K151:K152"/>
    <mergeCell ref="M151:M152"/>
    <mergeCell ref="P149:P150"/>
    <mergeCell ref="F149:F150"/>
    <mergeCell ref="H149:H150"/>
    <mergeCell ref="I149:I150"/>
    <mergeCell ref="Q149:Q150"/>
    <mergeCell ref="R149:R150"/>
    <mergeCell ref="J149:J150"/>
    <mergeCell ref="K149:K150"/>
    <mergeCell ref="M149:M150"/>
    <mergeCell ref="N149:N150"/>
    <mergeCell ref="O149:O150"/>
    <mergeCell ref="S147:S148"/>
    <mergeCell ref="T147:T148"/>
    <mergeCell ref="P147:P148"/>
    <mergeCell ref="Q147:Q148"/>
    <mergeCell ref="R147:R148"/>
    <mergeCell ref="J147:J148"/>
    <mergeCell ref="K147:K148"/>
    <mergeCell ref="M147:M148"/>
    <mergeCell ref="N147:N148"/>
    <mergeCell ref="O147:O148"/>
    <mergeCell ref="F147:F148"/>
    <mergeCell ref="H147:H148"/>
    <mergeCell ref="I147:I148"/>
    <mergeCell ref="A147:A148"/>
    <mergeCell ref="C147:C148"/>
    <mergeCell ref="D147:D148"/>
    <mergeCell ref="E147:E148"/>
    <mergeCell ref="M145:M146"/>
    <mergeCell ref="P143:P144"/>
    <mergeCell ref="Q143:Q144"/>
    <mergeCell ref="R143:R144"/>
    <mergeCell ref="J143:J144"/>
    <mergeCell ref="K143:K144"/>
    <mergeCell ref="M143:M144"/>
    <mergeCell ref="N143:N144"/>
    <mergeCell ref="O143:O144"/>
    <mergeCell ref="L143:L144"/>
    <mergeCell ref="L145:L146"/>
    <mergeCell ref="F143:F144"/>
    <mergeCell ref="H143:H144"/>
    <mergeCell ref="I143:I144"/>
    <mergeCell ref="A143:A144"/>
    <mergeCell ref="C143:C144"/>
    <mergeCell ref="D143:D144"/>
    <mergeCell ref="E143:E144"/>
    <mergeCell ref="R141:R142"/>
    <mergeCell ref="S141:S142"/>
    <mergeCell ref="T141:T142"/>
    <mergeCell ref="N141:N142"/>
    <mergeCell ref="O141:O142"/>
    <mergeCell ref="P141:P142"/>
    <mergeCell ref="Q141:Q142"/>
    <mergeCell ref="R145:R146"/>
    <mergeCell ref="S145:S146"/>
    <mergeCell ref="T145:T146"/>
    <mergeCell ref="N145:N146"/>
    <mergeCell ref="O145:O146"/>
    <mergeCell ref="P145:P146"/>
    <mergeCell ref="Q145:Q146"/>
    <mergeCell ref="S143:S144"/>
    <mergeCell ref="T143:T144"/>
    <mergeCell ref="A145:A146"/>
    <mergeCell ref="C145:C146"/>
    <mergeCell ref="D145:D146"/>
    <mergeCell ref="E145:E146"/>
    <mergeCell ref="F145:F146"/>
    <mergeCell ref="H145:H146"/>
    <mergeCell ref="I145:I146"/>
    <mergeCell ref="J145:J146"/>
    <mergeCell ref="K145:K146"/>
    <mergeCell ref="M135:M136"/>
    <mergeCell ref="N135:N136"/>
    <mergeCell ref="O135:O136"/>
    <mergeCell ref="S139:S140"/>
    <mergeCell ref="T139:T140"/>
    <mergeCell ref="A141:A142"/>
    <mergeCell ref="C141:C142"/>
    <mergeCell ref="D141:D142"/>
    <mergeCell ref="E141:E142"/>
    <mergeCell ref="F141:F142"/>
    <mergeCell ref="H141:H142"/>
    <mergeCell ref="I141:I142"/>
    <mergeCell ref="J141:J142"/>
    <mergeCell ref="K141:K142"/>
    <mergeCell ref="M141:M142"/>
    <mergeCell ref="P139:P140"/>
    <mergeCell ref="Q139:Q140"/>
    <mergeCell ref="R139:R140"/>
    <mergeCell ref="J139:J140"/>
    <mergeCell ref="K139:K140"/>
    <mergeCell ref="M139:M140"/>
    <mergeCell ref="N139:N140"/>
    <mergeCell ref="O139:O140"/>
    <mergeCell ref="F139:F140"/>
    <mergeCell ref="H139:H140"/>
    <mergeCell ref="I139:I140"/>
    <mergeCell ref="A139:A140"/>
    <mergeCell ref="C139:C140"/>
    <mergeCell ref="D139:D140"/>
    <mergeCell ref="E139:E140"/>
    <mergeCell ref="L141:L142"/>
    <mergeCell ref="F135:F136"/>
    <mergeCell ref="H135:H136"/>
    <mergeCell ref="I135:I136"/>
    <mergeCell ref="A135:A136"/>
    <mergeCell ref="C135:C136"/>
    <mergeCell ref="D135:D136"/>
    <mergeCell ref="E135:E136"/>
    <mergeCell ref="R133:R134"/>
    <mergeCell ref="R137:R138"/>
    <mergeCell ref="S137:S138"/>
    <mergeCell ref="T137:T138"/>
    <mergeCell ref="N137:N138"/>
    <mergeCell ref="O137:O138"/>
    <mergeCell ref="P137:P138"/>
    <mergeCell ref="Q137:Q138"/>
    <mergeCell ref="S135:S136"/>
    <mergeCell ref="T135:T136"/>
    <mergeCell ref="A137:A138"/>
    <mergeCell ref="C137:C138"/>
    <mergeCell ref="D137:D138"/>
    <mergeCell ref="E137:E138"/>
    <mergeCell ref="F137:F138"/>
    <mergeCell ref="H137:H138"/>
    <mergeCell ref="I137:I138"/>
    <mergeCell ref="J137:J138"/>
    <mergeCell ref="K137:K138"/>
    <mergeCell ref="M137:M138"/>
    <mergeCell ref="P135:P136"/>
    <mergeCell ref="Q135:Q136"/>
    <mergeCell ref="R135:R136"/>
    <mergeCell ref="J135:J136"/>
    <mergeCell ref="K135:K136"/>
    <mergeCell ref="S133:S134"/>
    <mergeCell ref="T133:T134"/>
    <mergeCell ref="N133:N134"/>
    <mergeCell ref="O133:O134"/>
    <mergeCell ref="P133:P134"/>
    <mergeCell ref="Q133:Q134"/>
    <mergeCell ref="A133:A134"/>
    <mergeCell ref="C133:C134"/>
    <mergeCell ref="D133:D134"/>
    <mergeCell ref="E133:E134"/>
    <mergeCell ref="F133:F134"/>
    <mergeCell ref="H133:H134"/>
    <mergeCell ref="I133:I134"/>
    <mergeCell ref="J133:J134"/>
    <mergeCell ref="K133:K134"/>
    <mergeCell ref="M133:M134"/>
    <mergeCell ref="G133:G134"/>
    <mergeCell ref="R123:R124"/>
    <mergeCell ref="T131:T132"/>
    <mergeCell ref="R131:R132"/>
    <mergeCell ref="S131:S132"/>
    <mergeCell ref="A129:A130"/>
    <mergeCell ref="C129:C130"/>
    <mergeCell ref="N131:N132"/>
    <mergeCell ref="O131:O132"/>
    <mergeCell ref="P131:P132"/>
    <mergeCell ref="Q131:Q132"/>
    <mergeCell ref="A131:A132"/>
    <mergeCell ref="C131:C132"/>
    <mergeCell ref="D131:D132"/>
    <mergeCell ref="E131:E132"/>
    <mergeCell ref="F131:F132"/>
    <mergeCell ref="H131:H132"/>
    <mergeCell ref="S79:S80"/>
    <mergeCell ref="S123:S124"/>
    <mergeCell ref="T79:T80"/>
    <mergeCell ref="N79:N80"/>
    <mergeCell ref="O79:O80"/>
    <mergeCell ref="P79:P80"/>
    <mergeCell ref="Q79:Q80"/>
    <mergeCell ref="I79:I80"/>
    <mergeCell ref="J79:J80"/>
    <mergeCell ref="K79:K80"/>
    <mergeCell ref="M79:M80"/>
    <mergeCell ref="D79:D80"/>
    <mergeCell ref="E79:E80"/>
    <mergeCell ref="F79:F80"/>
    <mergeCell ref="H79:H80"/>
    <mergeCell ref="T129:T130"/>
    <mergeCell ref="T127:T128"/>
    <mergeCell ref="N127:N128"/>
    <mergeCell ref="O127:O128"/>
    <mergeCell ref="P127:P128"/>
    <mergeCell ref="I129:I130"/>
    <mergeCell ref="D129:D130"/>
    <mergeCell ref="E129:E130"/>
    <mergeCell ref="R127:R128"/>
    <mergeCell ref="S127:S128"/>
    <mergeCell ref="S129:S130"/>
    <mergeCell ref="T125:T126"/>
    <mergeCell ref="T123:T124"/>
    <mergeCell ref="N123:N124"/>
    <mergeCell ref="O123:O124"/>
    <mergeCell ref="P123:P124"/>
    <mergeCell ref="L99:L100"/>
    <mergeCell ref="I131:I132"/>
    <mergeCell ref="J131:J132"/>
    <mergeCell ref="K131:K132"/>
    <mergeCell ref="M131:M132"/>
    <mergeCell ref="P129:P130"/>
    <mergeCell ref="Q129:Q130"/>
    <mergeCell ref="R129:R130"/>
    <mergeCell ref="J129:J130"/>
    <mergeCell ref="K129:K130"/>
    <mergeCell ref="M129:M130"/>
    <mergeCell ref="N129:N130"/>
    <mergeCell ref="O129:O130"/>
    <mergeCell ref="L129:L130"/>
    <mergeCell ref="F129:F130"/>
    <mergeCell ref="H129:H130"/>
    <mergeCell ref="Q127:Q128"/>
    <mergeCell ref="S125:S126"/>
    <mergeCell ref="G129:G130"/>
    <mergeCell ref="G131:G132"/>
    <mergeCell ref="A127:A128"/>
    <mergeCell ref="C127:C128"/>
    <mergeCell ref="D127:D128"/>
    <mergeCell ref="E127:E128"/>
    <mergeCell ref="F127:F128"/>
    <mergeCell ref="H127:H128"/>
    <mergeCell ref="I127:I128"/>
    <mergeCell ref="J127:J128"/>
    <mergeCell ref="K127:K128"/>
    <mergeCell ref="M127:M128"/>
    <mergeCell ref="P125:P126"/>
    <mergeCell ref="Q125:Q126"/>
    <mergeCell ref="R125:R126"/>
    <mergeCell ref="J125:J126"/>
    <mergeCell ref="K125:K126"/>
    <mergeCell ref="M125:M126"/>
    <mergeCell ref="N125:N126"/>
    <mergeCell ref="O125:O126"/>
    <mergeCell ref="F125:F126"/>
    <mergeCell ref="H125:H126"/>
    <mergeCell ref="I125:I126"/>
    <mergeCell ref="A125:A126"/>
    <mergeCell ref="C125:C126"/>
    <mergeCell ref="D125:D126"/>
    <mergeCell ref="E125:E126"/>
    <mergeCell ref="G125:G126"/>
    <mergeCell ref="G127:G128"/>
    <mergeCell ref="Q123:Q124"/>
    <mergeCell ref="S121:S122"/>
    <mergeCell ref="T121:T122"/>
    <mergeCell ref="A123:A124"/>
    <mergeCell ref="C123:C124"/>
    <mergeCell ref="D123:D124"/>
    <mergeCell ref="E123:E124"/>
    <mergeCell ref="F123:F124"/>
    <mergeCell ref="H123:H124"/>
    <mergeCell ref="I123:I124"/>
    <mergeCell ref="J123:J124"/>
    <mergeCell ref="K123:K124"/>
    <mergeCell ref="M123:M124"/>
    <mergeCell ref="P121:P122"/>
    <mergeCell ref="Q121:Q122"/>
    <mergeCell ref="R121:R122"/>
    <mergeCell ref="J121:J122"/>
    <mergeCell ref="K121:K122"/>
    <mergeCell ref="M121:M122"/>
    <mergeCell ref="N121:N122"/>
    <mergeCell ref="O121:O122"/>
    <mergeCell ref="F121:F122"/>
    <mergeCell ref="H121:H122"/>
    <mergeCell ref="I121:I122"/>
    <mergeCell ref="A121:A122"/>
    <mergeCell ref="C121:C122"/>
    <mergeCell ref="D121:D122"/>
    <mergeCell ref="E121:E122"/>
    <mergeCell ref="G121:G122"/>
    <mergeCell ref="G123:G124"/>
    <mergeCell ref="S119:S120"/>
    <mergeCell ref="T119:T120"/>
    <mergeCell ref="N119:N120"/>
    <mergeCell ref="O119:O120"/>
    <mergeCell ref="P119:P120"/>
    <mergeCell ref="Q119:Q120"/>
    <mergeCell ref="A119:A120"/>
    <mergeCell ref="C119:C120"/>
    <mergeCell ref="D119:D120"/>
    <mergeCell ref="E119:E120"/>
    <mergeCell ref="F119:F120"/>
    <mergeCell ref="H119:H120"/>
    <mergeCell ref="I119:I120"/>
    <mergeCell ref="J119:J120"/>
    <mergeCell ref="K119:K120"/>
    <mergeCell ref="M119:M120"/>
    <mergeCell ref="G119:G120"/>
    <mergeCell ref="K111:K112"/>
    <mergeCell ref="M111:M112"/>
    <mergeCell ref="N111:N112"/>
    <mergeCell ref="O111:O112"/>
    <mergeCell ref="F111:F112"/>
    <mergeCell ref="H111:H112"/>
    <mergeCell ref="I111:I112"/>
    <mergeCell ref="I115:I116"/>
    <mergeCell ref="A115:A116"/>
    <mergeCell ref="C115:C116"/>
    <mergeCell ref="D115:D116"/>
    <mergeCell ref="E115:E116"/>
    <mergeCell ref="R113:R114"/>
    <mergeCell ref="C111:C112"/>
    <mergeCell ref="D111:D112"/>
    <mergeCell ref="E111:E112"/>
    <mergeCell ref="R119:R120"/>
    <mergeCell ref="R115:R116"/>
    <mergeCell ref="J115:J116"/>
    <mergeCell ref="L111:L112"/>
    <mergeCell ref="L113:L114"/>
    <mergeCell ref="L115:L116"/>
    <mergeCell ref="H115:H116"/>
    <mergeCell ref="E113:E114"/>
    <mergeCell ref="F113:F114"/>
    <mergeCell ref="H113:H114"/>
    <mergeCell ref="I113:I114"/>
    <mergeCell ref="J113:J114"/>
    <mergeCell ref="I117:I118"/>
    <mergeCell ref="J117:J118"/>
    <mergeCell ref="K117:K118"/>
    <mergeCell ref="M117:M118"/>
    <mergeCell ref="S113:S114"/>
    <mergeCell ref="T109:T110"/>
    <mergeCell ref="N109:N110"/>
    <mergeCell ref="O109:O110"/>
    <mergeCell ref="P109:P110"/>
    <mergeCell ref="Q109:Q110"/>
    <mergeCell ref="T113:T114"/>
    <mergeCell ref="N113:N114"/>
    <mergeCell ref="O113:O114"/>
    <mergeCell ref="P113:P114"/>
    <mergeCell ref="Q113:Q114"/>
    <mergeCell ref="S111:S112"/>
    <mergeCell ref="T111:T112"/>
    <mergeCell ref="A113:A114"/>
    <mergeCell ref="C113:C114"/>
    <mergeCell ref="D113:D114"/>
    <mergeCell ref="K115:K116"/>
    <mergeCell ref="M115:M116"/>
    <mergeCell ref="N115:N116"/>
    <mergeCell ref="O115:O116"/>
    <mergeCell ref="F115:F116"/>
    <mergeCell ref="A111:A112"/>
    <mergeCell ref="S115:S116"/>
    <mergeCell ref="T115:T116"/>
    <mergeCell ref="P115:P116"/>
    <mergeCell ref="Q115:Q116"/>
    <mergeCell ref="K113:K114"/>
    <mergeCell ref="M113:M114"/>
    <mergeCell ref="P111:P112"/>
    <mergeCell ref="Q111:Q112"/>
    <mergeCell ref="R111:R112"/>
    <mergeCell ref="J111:J112"/>
    <mergeCell ref="T107:T108"/>
    <mergeCell ref="A109:A110"/>
    <mergeCell ref="C109:C110"/>
    <mergeCell ref="D109:D110"/>
    <mergeCell ref="E109:E110"/>
    <mergeCell ref="F109:F110"/>
    <mergeCell ref="H109:H110"/>
    <mergeCell ref="I109:I110"/>
    <mergeCell ref="J109:J110"/>
    <mergeCell ref="K109:K110"/>
    <mergeCell ref="M109:M110"/>
    <mergeCell ref="P107:P108"/>
    <mergeCell ref="Q107:Q108"/>
    <mergeCell ref="R107:R108"/>
    <mergeCell ref="J107:J108"/>
    <mergeCell ref="K107:K108"/>
    <mergeCell ref="M107:M108"/>
    <mergeCell ref="N107:N108"/>
    <mergeCell ref="O107:O108"/>
    <mergeCell ref="L107:L108"/>
    <mergeCell ref="F107:F108"/>
    <mergeCell ref="H107:H108"/>
    <mergeCell ref="R109:R110"/>
    <mergeCell ref="S109:S110"/>
    <mergeCell ref="Q101:Q102"/>
    <mergeCell ref="R101:R102"/>
    <mergeCell ref="J101:J102"/>
    <mergeCell ref="K101:K102"/>
    <mergeCell ref="M101:M102"/>
    <mergeCell ref="N101:N102"/>
    <mergeCell ref="O101:O102"/>
    <mergeCell ref="F101:F102"/>
    <mergeCell ref="H101:H102"/>
    <mergeCell ref="I101:I102"/>
    <mergeCell ref="C101:C102"/>
    <mergeCell ref="D101:D102"/>
    <mergeCell ref="E101:E102"/>
    <mergeCell ref="R99:R100"/>
    <mergeCell ref="S99:S100"/>
    <mergeCell ref="I107:I108"/>
    <mergeCell ref="A107:A108"/>
    <mergeCell ref="C107:C108"/>
    <mergeCell ref="D107:D108"/>
    <mergeCell ref="E107:E108"/>
    <mergeCell ref="R103:R104"/>
    <mergeCell ref="S103:S104"/>
    <mergeCell ref="A101:A102"/>
    <mergeCell ref="S107:S108"/>
    <mergeCell ref="E103:E104"/>
    <mergeCell ref="F103:F104"/>
    <mergeCell ref="H103:H104"/>
    <mergeCell ref="I103:I104"/>
    <mergeCell ref="J103:J104"/>
    <mergeCell ref="K103:K104"/>
    <mergeCell ref="M103:M104"/>
    <mergeCell ref="P101:P102"/>
    <mergeCell ref="T99:T100"/>
    <mergeCell ref="N99:N100"/>
    <mergeCell ref="O99:O100"/>
    <mergeCell ref="P99:P100"/>
    <mergeCell ref="Q99:Q100"/>
    <mergeCell ref="T103:T104"/>
    <mergeCell ref="N103:N104"/>
    <mergeCell ref="O103:O104"/>
    <mergeCell ref="P103:P104"/>
    <mergeCell ref="Q103:Q104"/>
    <mergeCell ref="S101:S102"/>
    <mergeCell ref="T101:T102"/>
    <mergeCell ref="A103:A104"/>
    <mergeCell ref="C103:C104"/>
    <mergeCell ref="D103:D104"/>
    <mergeCell ref="S97:S98"/>
    <mergeCell ref="T97:T98"/>
    <mergeCell ref="A99:A100"/>
    <mergeCell ref="C99:C100"/>
    <mergeCell ref="D99:D100"/>
    <mergeCell ref="E99:E100"/>
    <mergeCell ref="F99:F100"/>
    <mergeCell ref="H99:H100"/>
    <mergeCell ref="I99:I100"/>
    <mergeCell ref="J99:J100"/>
    <mergeCell ref="K99:K100"/>
    <mergeCell ref="M99:M100"/>
    <mergeCell ref="P97:P98"/>
    <mergeCell ref="Q97:Q98"/>
    <mergeCell ref="R97:R98"/>
    <mergeCell ref="J97:J98"/>
    <mergeCell ref="K97:K98"/>
    <mergeCell ref="I97:I98"/>
    <mergeCell ref="E95:E96"/>
    <mergeCell ref="F95:F96"/>
    <mergeCell ref="H95:H96"/>
    <mergeCell ref="I95:I96"/>
    <mergeCell ref="J95:J96"/>
    <mergeCell ref="K95:K96"/>
    <mergeCell ref="M95:M96"/>
    <mergeCell ref="P93:P94"/>
    <mergeCell ref="Q93:Q94"/>
    <mergeCell ref="R93:R94"/>
    <mergeCell ref="J93:J94"/>
    <mergeCell ref="K93:K94"/>
    <mergeCell ref="M93:M94"/>
    <mergeCell ref="N93:N94"/>
    <mergeCell ref="O93:O94"/>
    <mergeCell ref="L93:L94"/>
    <mergeCell ref="F93:F94"/>
    <mergeCell ref="H93:H94"/>
    <mergeCell ref="I93:I94"/>
    <mergeCell ref="G93:G94"/>
    <mergeCell ref="G95:G96"/>
    <mergeCell ref="G97:G98"/>
    <mergeCell ref="A93:A94"/>
    <mergeCell ref="C93:C94"/>
    <mergeCell ref="D93:D94"/>
    <mergeCell ref="E93:E94"/>
    <mergeCell ref="R91:R92"/>
    <mergeCell ref="S91:S92"/>
    <mergeCell ref="A97:A98"/>
    <mergeCell ref="C97:C98"/>
    <mergeCell ref="D97:D98"/>
    <mergeCell ref="E97:E98"/>
    <mergeCell ref="R95:R96"/>
    <mergeCell ref="S95:S96"/>
    <mergeCell ref="T91:T92"/>
    <mergeCell ref="N91:N92"/>
    <mergeCell ref="O91:O92"/>
    <mergeCell ref="P91:P92"/>
    <mergeCell ref="Q91:Q92"/>
    <mergeCell ref="T95:T96"/>
    <mergeCell ref="N95:N96"/>
    <mergeCell ref="O95:O96"/>
    <mergeCell ref="P95:P96"/>
    <mergeCell ref="Q95:Q96"/>
    <mergeCell ref="S93:S94"/>
    <mergeCell ref="T93:T94"/>
    <mergeCell ref="A95:A96"/>
    <mergeCell ref="C95:C96"/>
    <mergeCell ref="D95:D96"/>
    <mergeCell ref="M97:M98"/>
    <mergeCell ref="N97:N98"/>
    <mergeCell ref="O97:O98"/>
    <mergeCell ref="F97:F98"/>
    <mergeCell ref="H97:H98"/>
    <mergeCell ref="A91:A92"/>
    <mergeCell ref="C91:C92"/>
    <mergeCell ref="D91:D92"/>
    <mergeCell ref="E91:E92"/>
    <mergeCell ref="F91:F92"/>
    <mergeCell ref="H91:H92"/>
    <mergeCell ref="I91:I92"/>
    <mergeCell ref="J91:J92"/>
    <mergeCell ref="K91:K92"/>
    <mergeCell ref="M91:M92"/>
    <mergeCell ref="P89:P90"/>
    <mergeCell ref="Q89:Q90"/>
    <mergeCell ref="R89:R90"/>
    <mergeCell ref="J89:J90"/>
    <mergeCell ref="K89:K90"/>
    <mergeCell ref="M89:M90"/>
    <mergeCell ref="N89:N90"/>
    <mergeCell ref="O89:O90"/>
    <mergeCell ref="F89:F90"/>
    <mergeCell ref="H89:H90"/>
    <mergeCell ref="I89:I90"/>
    <mergeCell ref="G89:G90"/>
    <mergeCell ref="G91:G92"/>
    <mergeCell ref="S83:S84"/>
    <mergeCell ref="T83:T84"/>
    <mergeCell ref="A89:A90"/>
    <mergeCell ref="C89:C90"/>
    <mergeCell ref="D89:D90"/>
    <mergeCell ref="E89:E90"/>
    <mergeCell ref="R87:R88"/>
    <mergeCell ref="S87:S88"/>
    <mergeCell ref="T87:T88"/>
    <mergeCell ref="N83:N84"/>
    <mergeCell ref="O83:O84"/>
    <mergeCell ref="P83:P84"/>
    <mergeCell ref="Q83:Q84"/>
    <mergeCell ref="N87:N88"/>
    <mergeCell ref="O87:O88"/>
    <mergeCell ref="P87:P88"/>
    <mergeCell ref="Q87:Q88"/>
    <mergeCell ref="S85:S86"/>
    <mergeCell ref="T85:T86"/>
    <mergeCell ref="A87:A88"/>
    <mergeCell ref="A85:A86"/>
    <mergeCell ref="C85:C86"/>
    <mergeCell ref="S89:S90"/>
    <mergeCell ref="T89:T90"/>
    <mergeCell ref="H87:H88"/>
    <mergeCell ref="I87:I88"/>
    <mergeCell ref="J87:J88"/>
    <mergeCell ref="K87:K88"/>
    <mergeCell ref="M87:M88"/>
    <mergeCell ref="P85:P86"/>
    <mergeCell ref="Q85:Q86"/>
    <mergeCell ref="G87:G88"/>
    <mergeCell ref="O81:O82"/>
    <mergeCell ref="F81:F82"/>
    <mergeCell ref="H81:H82"/>
    <mergeCell ref="I81:I82"/>
    <mergeCell ref="A81:A82"/>
    <mergeCell ref="C81:C82"/>
    <mergeCell ref="D81:D82"/>
    <mergeCell ref="E81:E82"/>
    <mergeCell ref="R85:R86"/>
    <mergeCell ref="J85:J86"/>
    <mergeCell ref="K85:K86"/>
    <mergeCell ref="M85:M86"/>
    <mergeCell ref="N85:N86"/>
    <mergeCell ref="O85:O86"/>
    <mergeCell ref="F85:F86"/>
    <mergeCell ref="H85:H86"/>
    <mergeCell ref="I85:I86"/>
    <mergeCell ref="D85:D86"/>
    <mergeCell ref="E85:E86"/>
    <mergeCell ref="R83:R84"/>
    <mergeCell ref="G81:G82"/>
    <mergeCell ref="G83:G84"/>
    <mergeCell ref="G85:G86"/>
    <mergeCell ref="S77:S78"/>
    <mergeCell ref="T77:T78"/>
    <mergeCell ref="P77:P78"/>
    <mergeCell ref="Q77:Q78"/>
    <mergeCell ref="R77:R78"/>
    <mergeCell ref="J77:J78"/>
    <mergeCell ref="G77:G78"/>
    <mergeCell ref="G79:G80"/>
    <mergeCell ref="S81:S82"/>
    <mergeCell ref="T81:T82"/>
    <mergeCell ref="C79:C80"/>
    <mergeCell ref="C87:C88"/>
    <mergeCell ref="D87:D88"/>
    <mergeCell ref="E87:E88"/>
    <mergeCell ref="F87:F88"/>
    <mergeCell ref="A83:A84"/>
    <mergeCell ref="C83:C84"/>
    <mergeCell ref="D83:D84"/>
    <mergeCell ref="E83:E84"/>
    <mergeCell ref="F83:F84"/>
    <mergeCell ref="H83:H84"/>
    <mergeCell ref="I83:I84"/>
    <mergeCell ref="J83:J84"/>
    <mergeCell ref="K83:K84"/>
    <mergeCell ref="M83:M84"/>
    <mergeCell ref="P81:P82"/>
    <mergeCell ref="Q81:Q82"/>
    <mergeCell ref="R81:R82"/>
    <mergeCell ref="J81:J82"/>
    <mergeCell ref="K81:K82"/>
    <mergeCell ref="M81:M82"/>
    <mergeCell ref="N81:N82"/>
    <mergeCell ref="O75:O76"/>
    <mergeCell ref="L75:L76"/>
    <mergeCell ref="F75:F76"/>
    <mergeCell ref="H75:H76"/>
    <mergeCell ref="I75:I76"/>
    <mergeCell ref="A75:A76"/>
    <mergeCell ref="C75:C76"/>
    <mergeCell ref="D75:D76"/>
    <mergeCell ref="E75:E76"/>
    <mergeCell ref="R73:R74"/>
    <mergeCell ref="A79:A80"/>
    <mergeCell ref="K77:K78"/>
    <mergeCell ref="M77:M78"/>
    <mergeCell ref="N77:N78"/>
    <mergeCell ref="O77:O78"/>
    <mergeCell ref="F77:F78"/>
    <mergeCell ref="H77:H78"/>
    <mergeCell ref="I77:I78"/>
    <mergeCell ref="A77:A78"/>
    <mergeCell ref="C77:C78"/>
    <mergeCell ref="D77:D78"/>
    <mergeCell ref="E77:E78"/>
    <mergeCell ref="R79:R80"/>
    <mergeCell ref="L71:L72"/>
    <mergeCell ref="G73:G74"/>
    <mergeCell ref="Q67:Q68"/>
    <mergeCell ref="P71:P72"/>
    <mergeCell ref="Q71:Q72"/>
    <mergeCell ref="S73:S74"/>
    <mergeCell ref="T73:T74"/>
    <mergeCell ref="N73:N74"/>
    <mergeCell ref="O73:O74"/>
    <mergeCell ref="P73:P74"/>
    <mergeCell ref="Q73:Q74"/>
    <mergeCell ref="S75:S76"/>
    <mergeCell ref="T75:T76"/>
    <mergeCell ref="L73:L74"/>
    <mergeCell ref="A73:A74"/>
    <mergeCell ref="C73:C74"/>
    <mergeCell ref="D73:D74"/>
    <mergeCell ref="E73:E74"/>
    <mergeCell ref="F73:F74"/>
    <mergeCell ref="H73:H74"/>
    <mergeCell ref="I73:I74"/>
    <mergeCell ref="J73:J74"/>
    <mergeCell ref="K73:K74"/>
    <mergeCell ref="M73:M74"/>
    <mergeCell ref="G75:G76"/>
    <mergeCell ref="P75:P76"/>
    <mergeCell ref="Q75:Q76"/>
    <mergeCell ref="R75:R76"/>
    <mergeCell ref="J75:J76"/>
    <mergeCell ref="K75:K76"/>
    <mergeCell ref="M75:M76"/>
    <mergeCell ref="N75:N76"/>
    <mergeCell ref="S69:S70"/>
    <mergeCell ref="T69:T70"/>
    <mergeCell ref="A71:A72"/>
    <mergeCell ref="P69:P70"/>
    <mergeCell ref="Q69:Q70"/>
    <mergeCell ref="R69:R70"/>
    <mergeCell ref="J69:J70"/>
    <mergeCell ref="K69:K70"/>
    <mergeCell ref="M69:M70"/>
    <mergeCell ref="N69:N70"/>
    <mergeCell ref="O69:O70"/>
    <mergeCell ref="S71:S72"/>
    <mergeCell ref="A67:A68"/>
    <mergeCell ref="C67:C68"/>
    <mergeCell ref="D67:D68"/>
    <mergeCell ref="E67:E68"/>
    <mergeCell ref="T71:T72"/>
    <mergeCell ref="L69:L70"/>
    <mergeCell ref="M67:M68"/>
    <mergeCell ref="G71:G72"/>
    <mergeCell ref="R71:R72"/>
    <mergeCell ref="J71:J72"/>
    <mergeCell ref="K71:K72"/>
    <mergeCell ref="M71:M72"/>
    <mergeCell ref="N71:N72"/>
    <mergeCell ref="O71:O72"/>
    <mergeCell ref="F71:F72"/>
    <mergeCell ref="H71:H72"/>
    <mergeCell ref="I71:I72"/>
    <mergeCell ref="C71:C72"/>
    <mergeCell ref="D71:D72"/>
    <mergeCell ref="E71:E72"/>
    <mergeCell ref="M65:M66"/>
    <mergeCell ref="N65:N66"/>
    <mergeCell ref="O65:O66"/>
    <mergeCell ref="F65:F66"/>
    <mergeCell ref="H65:H66"/>
    <mergeCell ref="I65:I66"/>
    <mergeCell ref="F69:F70"/>
    <mergeCell ref="H69:H70"/>
    <mergeCell ref="I69:I70"/>
    <mergeCell ref="A69:A70"/>
    <mergeCell ref="C69:C70"/>
    <mergeCell ref="D69:D70"/>
    <mergeCell ref="E69:E70"/>
    <mergeCell ref="R67:R68"/>
    <mergeCell ref="Q63:Q64"/>
    <mergeCell ref="A63:A64"/>
    <mergeCell ref="C63:C64"/>
    <mergeCell ref="D63:D64"/>
    <mergeCell ref="E63:E64"/>
    <mergeCell ref="F63:F64"/>
    <mergeCell ref="A65:A66"/>
    <mergeCell ref="C65:C66"/>
    <mergeCell ref="D65:D66"/>
    <mergeCell ref="E65:E66"/>
    <mergeCell ref="L65:L66"/>
    <mergeCell ref="L67:L68"/>
    <mergeCell ref="J63:J64"/>
    <mergeCell ref="K63:K64"/>
    <mergeCell ref="M63:M64"/>
    <mergeCell ref="N67:N68"/>
    <mergeCell ref="O67:O68"/>
    <mergeCell ref="P67:P68"/>
    <mergeCell ref="H63:H64"/>
    <mergeCell ref="I63:I64"/>
    <mergeCell ref="F67:F68"/>
    <mergeCell ref="H67:H68"/>
    <mergeCell ref="I67:I68"/>
    <mergeCell ref="J67:J68"/>
    <mergeCell ref="K67:K68"/>
    <mergeCell ref="F57:F58"/>
    <mergeCell ref="H57:H58"/>
    <mergeCell ref="I57:I58"/>
    <mergeCell ref="A57:A58"/>
    <mergeCell ref="C57:C58"/>
    <mergeCell ref="D57:D58"/>
    <mergeCell ref="E57:E58"/>
    <mergeCell ref="L59:L60"/>
    <mergeCell ref="L61:L62"/>
    <mergeCell ref="L63:L64"/>
    <mergeCell ref="F61:F62"/>
    <mergeCell ref="H61:H62"/>
    <mergeCell ref="I61:I62"/>
    <mergeCell ref="A61:A62"/>
    <mergeCell ref="C61:C62"/>
    <mergeCell ref="D61:D62"/>
    <mergeCell ref="E61:E62"/>
    <mergeCell ref="J65:J66"/>
    <mergeCell ref="K65:K66"/>
    <mergeCell ref="A59:A60"/>
    <mergeCell ref="C59:C60"/>
    <mergeCell ref="D59:D60"/>
    <mergeCell ref="E59:E60"/>
    <mergeCell ref="F59:F60"/>
    <mergeCell ref="H59:H60"/>
    <mergeCell ref="N63:N64"/>
    <mergeCell ref="O63:O64"/>
    <mergeCell ref="P63:P64"/>
    <mergeCell ref="R53:R54"/>
    <mergeCell ref="J53:J54"/>
    <mergeCell ref="K53:K54"/>
    <mergeCell ref="M53:M54"/>
    <mergeCell ref="N53:N54"/>
    <mergeCell ref="O53:O54"/>
    <mergeCell ref="S57:S58"/>
    <mergeCell ref="T57:T58"/>
    <mergeCell ref="L53:L54"/>
    <mergeCell ref="L55:L56"/>
    <mergeCell ref="J61:J62"/>
    <mergeCell ref="K61:K62"/>
    <mergeCell ref="M61:M62"/>
    <mergeCell ref="N61:N62"/>
    <mergeCell ref="O61:O62"/>
    <mergeCell ref="N59:N60"/>
    <mergeCell ref="O59:O60"/>
    <mergeCell ref="S55:S56"/>
    <mergeCell ref="T55:T56"/>
    <mergeCell ref="S53:S54"/>
    <mergeCell ref="T53:T54"/>
    <mergeCell ref="I59:I60"/>
    <mergeCell ref="J59:J60"/>
    <mergeCell ref="K59:K60"/>
    <mergeCell ref="M59:M60"/>
    <mergeCell ref="P57:P58"/>
    <mergeCell ref="Q57:Q58"/>
    <mergeCell ref="R57:R58"/>
    <mergeCell ref="J57:J58"/>
    <mergeCell ref="K57:K58"/>
    <mergeCell ref="M57:M58"/>
    <mergeCell ref="N57:N58"/>
    <mergeCell ref="O57:O58"/>
    <mergeCell ref="L57:L58"/>
    <mergeCell ref="P59:P60"/>
    <mergeCell ref="Q59:Q60"/>
    <mergeCell ref="N51:N52"/>
    <mergeCell ref="O51:O52"/>
    <mergeCell ref="P51:P52"/>
    <mergeCell ref="Q51:Q52"/>
    <mergeCell ref="R55:R56"/>
    <mergeCell ref="N55:N56"/>
    <mergeCell ref="O55:O56"/>
    <mergeCell ref="P55:P56"/>
    <mergeCell ref="Q55:Q56"/>
    <mergeCell ref="A55:A56"/>
    <mergeCell ref="C55:C56"/>
    <mergeCell ref="D55:D56"/>
    <mergeCell ref="E55:E56"/>
    <mergeCell ref="F55:F56"/>
    <mergeCell ref="H55:H56"/>
    <mergeCell ref="I55:I56"/>
    <mergeCell ref="J55:J56"/>
    <mergeCell ref="K55:K56"/>
    <mergeCell ref="M55:M56"/>
    <mergeCell ref="P53:P54"/>
    <mergeCell ref="Q53:Q54"/>
    <mergeCell ref="F53:F54"/>
    <mergeCell ref="H53:H54"/>
    <mergeCell ref="I53:I54"/>
    <mergeCell ref="A53:A54"/>
    <mergeCell ref="C53:C54"/>
    <mergeCell ref="D53:D54"/>
    <mergeCell ref="E53:E54"/>
    <mergeCell ref="S49:S50"/>
    <mergeCell ref="T49:T50"/>
    <mergeCell ref="A51:A52"/>
    <mergeCell ref="C51:C52"/>
    <mergeCell ref="D51:D52"/>
    <mergeCell ref="E51:E52"/>
    <mergeCell ref="F51:F52"/>
    <mergeCell ref="H51:H52"/>
    <mergeCell ref="I51:I52"/>
    <mergeCell ref="J51:J52"/>
    <mergeCell ref="K51:K52"/>
    <mergeCell ref="M51:M52"/>
    <mergeCell ref="P49:P50"/>
    <mergeCell ref="Q49:Q50"/>
    <mergeCell ref="R49:R50"/>
    <mergeCell ref="J49:J50"/>
    <mergeCell ref="K49:K50"/>
    <mergeCell ref="M49:M50"/>
    <mergeCell ref="N49:N50"/>
    <mergeCell ref="O49:O50"/>
    <mergeCell ref="F49:F50"/>
    <mergeCell ref="H49:H50"/>
    <mergeCell ref="I49:I50"/>
    <mergeCell ref="A49:A50"/>
    <mergeCell ref="C49:C50"/>
    <mergeCell ref="D49:D50"/>
    <mergeCell ref="E49:E50"/>
    <mergeCell ref="L49:L50"/>
    <mergeCell ref="L51:L52"/>
    <mergeCell ref="R51:R52"/>
    <mergeCell ref="S51:S52"/>
    <mergeCell ref="T51:T52"/>
    <mergeCell ref="A45:A46"/>
    <mergeCell ref="C45:C46"/>
    <mergeCell ref="D45:D46"/>
    <mergeCell ref="E45:E46"/>
    <mergeCell ref="F45:F46"/>
    <mergeCell ref="H45:H46"/>
    <mergeCell ref="I45:I46"/>
    <mergeCell ref="J45:J46"/>
    <mergeCell ref="K45:K46"/>
    <mergeCell ref="M45:M46"/>
    <mergeCell ref="P43:P44"/>
    <mergeCell ref="Q43:Q44"/>
    <mergeCell ref="R43:R44"/>
    <mergeCell ref="J43:J44"/>
    <mergeCell ref="K43:K44"/>
    <mergeCell ref="M43:M44"/>
    <mergeCell ref="N43:N44"/>
    <mergeCell ref="O43:O44"/>
    <mergeCell ref="L43:L44"/>
    <mergeCell ref="F43:F44"/>
    <mergeCell ref="H43:H44"/>
    <mergeCell ref="I43:I44"/>
    <mergeCell ref="A43:A44"/>
    <mergeCell ref="C43:C44"/>
    <mergeCell ref="D43:D44"/>
    <mergeCell ref="E43:E44"/>
    <mergeCell ref="S41:S42"/>
    <mergeCell ref="T41:T42"/>
    <mergeCell ref="N41:N42"/>
    <mergeCell ref="O41:O42"/>
    <mergeCell ref="P41:P42"/>
    <mergeCell ref="Q41:Q42"/>
    <mergeCell ref="L41:L42"/>
    <mergeCell ref="W41:W42"/>
    <mergeCell ref="W43:W44"/>
    <mergeCell ref="S39:S40"/>
    <mergeCell ref="T39:T40"/>
    <mergeCell ref="W39:W40"/>
    <mergeCell ref="R45:R46"/>
    <mergeCell ref="S45:S46"/>
    <mergeCell ref="T45:T46"/>
    <mergeCell ref="N45:N46"/>
    <mergeCell ref="O45:O46"/>
    <mergeCell ref="P45:P46"/>
    <mergeCell ref="Q45:Q46"/>
    <mergeCell ref="S43:S44"/>
    <mergeCell ref="T43:T44"/>
    <mergeCell ref="W45:W46"/>
    <mergeCell ref="A41:A42"/>
    <mergeCell ref="C41:C42"/>
    <mergeCell ref="D41:D42"/>
    <mergeCell ref="E41:E42"/>
    <mergeCell ref="F41:F42"/>
    <mergeCell ref="H41:H42"/>
    <mergeCell ref="I41:I42"/>
    <mergeCell ref="J41:J42"/>
    <mergeCell ref="K41:K42"/>
    <mergeCell ref="M41:M42"/>
    <mergeCell ref="P39:P40"/>
    <mergeCell ref="Q39:Q40"/>
    <mergeCell ref="R39:R40"/>
    <mergeCell ref="J39:J40"/>
    <mergeCell ref="K39:K40"/>
    <mergeCell ref="M39:M40"/>
    <mergeCell ref="N39:N40"/>
    <mergeCell ref="O39:O40"/>
    <mergeCell ref="F39:F40"/>
    <mergeCell ref="H39:H40"/>
    <mergeCell ref="I39:I40"/>
    <mergeCell ref="A39:A40"/>
    <mergeCell ref="C39:C40"/>
    <mergeCell ref="D39:D40"/>
    <mergeCell ref="E39:E40"/>
    <mergeCell ref="L39:L40"/>
    <mergeCell ref="R41:R42"/>
    <mergeCell ref="R37:R38"/>
    <mergeCell ref="S37:S38"/>
    <mergeCell ref="T37:T38"/>
    <mergeCell ref="N37:N38"/>
    <mergeCell ref="O37:O38"/>
    <mergeCell ref="P37:P38"/>
    <mergeCell ref="Q37:Q38"/>
    <mergeCell ref="W35:W36"/>
    <mergeCell ref="W37:W38"/>
    <mergeCell ref="A37:A38"/>
    <mergeCell ref="C37:C38"/>
    <mergeCell ref="D37:D38"/>
    <mergeCell ref="E37:E38"/>
    <mergeCell ref="F37:F38"/>
    <mergeCell ref="H37:H38"/>
    <mergeCell ref="I37:I38"/>
    <mergeCell ref="J37:J38"/>
    <mergeCell ref="K37:K38"/>
    <mergeCell ref="M37:M38"/>
    <mergeCell ref="L37:L38"/>
    <mergeCell ref="A29:A30"/>
    <mergeCell ref="C29:C30"/>
    <mergeCell ref="D29:D30"/>
    <mergeCell ref="N33:N34"/>
    <mergeCell ref="O33:O34"/>
    <mergeCell ref="L33:L34"/>
    <mergeCell ref="F33:F34"/>
    <mergeCell ref="H33:H34"/>
    <mergeCell ref="I33:I34"/>
    <mergeCell ref="A33:A34"/>
    <mergeCell ref="C33:C34"/>
    <mergeCell ref="D33:D34"/>
    <mergeCell ref="E33:E34"/>
    <mergeCell ref="L35:L36"/>
    <mergeCell ref="E29:E30"/>
    <mergeCell ref="A31:A32"/>
    <mergeCell ref="C31:C32"/>
    <mergeCell ref="D31:D32"/>
    <mergeCell ref="E31:E32"/>
    <mergeCell ref="F31:F32"/>
    <mergeCell ref="H31:H32"/>
    <mergeCell ref="I31:I32"/>
    <mergeCell ref="S33:S34"/>
    <mergeCell ref="T33:T34"/>
    <mergeCell ref="A35:A36"/>
    <mergeCell ref="C35:C36"/>
    <mergeCell ref="D35:D36"/>
    <mergeCell ref="E35:E36"/>
    <mergeCell ref="F35:F36"/>
    <mergeCell ref="H35:H36"/>
    <mergeCell ref="I35:I36"/>
    <mergeCell ref="J35:J36"/>
    <mergeCell ref="K35:K36"/>
    <mergeCell ref="M35:M36"/>
    <mergeCell ref="P33:P34"/>
    <mergeCell ref="Q33:Q34"/>
    <mergeCell ref="R33:R34"/>
    <mergeCell ref="J33:J34"/>
    <mergeCell ref="K33:K34"/>
    <mergeCell ref="M33:M34"/>
    <mergeCell ref="R35:R36"/>
    <mergeCell ref="S35:S36"/>
    <mergeCell ref="T35:T36"/>
    <mergeCell ref="N35:N36"/>
    <mergeCell ref="O35:O36"/>
    <mergeCell ref="P35:P36"/>
    <mergeCell ref="Q35:Q36"/>
    <mergeCell ref="G35:G36"/>
    <mergeCell ref="N27:N28"/>
    <mergeCell ref="O27:O28"/>
    <mergeCell ref="P27:P28"/>
    <mergeCell ref="Q27:Q28"/>
    <mergeCell ref="R31:R32"/>
    <mergeCell ref="S31:S32"/>
    <mergeCell ref="T31:T32"/>
    <mergeCell ref="N31:N32"/>
    <mergeCell ref="O31:O32"/>
    <mergeCell ref="P31:P32"/>
    <mergeCell ref="Q31:Q32"/>
    <mergeCell ref="S29:S30"/>
    <mergeCell ref="T29:T30"/>
    <mergeCell ref="J31:J32"/>
    <mergeCell ref="K31:K32"/>
    <mergeCell ref="M31:M32"/>
    <mergeCell ref="P29:P30"/>
    <mergeCell ref="Q29:Q30"/>
    <mergeCell ref="R29:R30"/>
    <mergeCell ref="J29:J30"/>
    <mergeCell ref="K29:K30"/>
    <mergeCell ref="M29:M30"/>
    <mergeCell ref="N29:N30"/>
    <mergeCell ref="O29:O30"/>
    <mergeCell ref="L29:L30"/>
    <mergeCell ref="L31:L32"/>
    <mergeCell ref="S25:S26"/>
    <mergeCell ref="T25:T26"/>
    <mergeCell ref="A27:A28"/>
    <mergeCell ref="C27:C28"/>
    <mergeCell ref="D27:D28"/>
    <mergeCell ref="E27:E28"/>
    <mergeCell ref="F27:F28"/>
    <mergeCell ref="H27:H28"/>
    <mergeCell ref="I27:I28"/>
    <mergeCell ref="J27:J28"/>
    <mergeCell ref="K27:K28"/>
    <mergeCell ref="M27:M28"/>
    <mergeCell ref="P25:P26"/>
    <mergeCell ref="Q25:Q26"/>
    <mergeCell ref="R25:R26"/>
    <mergeCell ref="J25:J26"/>
    <mergeCell ref="K25:K26"/>
    <mergeCell ref="M25:M26"/>
    <mergeCell ref="N25:N26"/>
    <mergeCell ref="O25:O26"/>
    <mergeCell ref="F25:F26"/>
    <mergeCell ref="H25:H26"/>
    <mergeCell ref="I25:I26"/>
    <mergeCell ref="A25:A26"/>
    <mergeCell ref="C25:C26"/>
    <mergeCell ref="D25:D26"/>
    <mergeCell ref="E25:E26"/>
    <mergeCell ref="L25:L26"/>
    <mergeCell ref="L27:L28"/>
    <mergeCell ref="R27:R28"/>
    <mergeCell ref="S27:S28"/>
    <mergeCell ref="T27:T28"/>
    <mergeCell ref="T23:T24"/>
    <mergeCell ref="N23:N24"/>
    <mergeCell ref="O23:O24"/>
    <mergeCell ref="P23:P24"/>
    <mergeCell ref="Q23:Q24"/>
    <mergeCell ref="S19:S20"/>
    <mergeCell ref="T19:T20"/>
    <mergeCell ref="A23:A24"/>
    <mergeCell ref="C23:C24"/>
    <mergeCell ref="D23:D24"/>
    <mergeCell ref="E23:E24"/>
    <mergeCell ref="F23:F24"/>
    <mergeCell ref="H23:H24"/>
    <mergeCell ref="I23:I24"/>
    <mergeCell ref="J23:J24"/>
    <mergeCell ref="K23:K24"/>
    <mergeCell ref="M23:M24"/>
    <mergeCell ref="P19:P20"/>
    <mergeCell ref="Q19:Q20"/>
    <mergeCell ref="R19:R20"/>
    <mergeCell ref="J19:J20"/>
    <mergeCell ref="K19:K20"/>
    <mergeCell ref="M19:M20"/>
    <mergeCell ref="N19:N20"/>
    <mergeCell ref="O19:O20"/>
    <mergeCell ref="L23:L24"/>
    <mergeCell ref="A21:A22"/>
    <mergeCell ref="C21:C22"/>
    <mergeCell ref="D21:D22"/>
    <mergeCell ref="E21:E22"/>
    <mergeCell ref="L19:L20"/>
    <mergeCell ref="F19:F20"/>
    <mergeCell ref="H19:H20"/>
    <mergeCell ref="I19:I20"/>
    <mergeCell ref="A19:A20"/>
    <mergeCell ref="C19:C20"/>
    <mergeCell ref="D19:D20"/>
    <mergeCell ref="E19:E20"/>
    <mergeCell ref="A17:A18"/>
    <mergeCell ref="C17:C18"/>
    <mergeCell ref="D17:D18"/>
    <mergeCell ref="E17:E18"/>
    <mergeCell ref="F17:F18"/>
    <mergeCell ref="H17:H18"/>
    <mergeCell ref="O17:O18"/>
    <mergeCell ref="R23:R24"/>
    <mergeCell ref="S23:S24"/>
    <mergeCell ref="Q15:Q16"/>
    <mergeCell ref="R15:R16"/>
    <mergeCell ref="S15:S16"/>
    <mergeCell ref="T15:T16"/>
    <mergeCell ref="M15:M16"/>
    <mergeCell ref="N15:N16"/>
    <mergeCell ref="O15:O16"/>
    <mergeCell ref="P15:P16"/>
    <mergeCell ref="S17:S18"/>
    <mergeCell ref="T17:T18"/>
    <mergeCell ref="A11:A12"/>
    <mergeCell ref="C11:C12"/>
    <mergeCell ref="D11:D12"/>
    <mergeCell ref="E11:E12"/>
    <mergeCell ref="S13:S14"/>
    <mergeCell ref="T13:T14"/>
    <mergeCell ref="A15:A16"/>
    <mergeCell ref="C15:C16"/>
    <mergeCell ref="D15:D16"/>
    <mergeCell ref="E15:E16"/>
    <mergeCell ref="F15:F16"/>
    <mergeCell ref="H15:H16"/>
    <mergeCell ref="I15:I16"/>
    <mergeCell ref="J15:J16"/>
    <mergeCell ref="K15:K16"/>
    <mergeCell ref="O13:O14"/>
    <mergeCell ref="P17:P18"/>
    <mergeCell ref="Q17:Q18"/>
    <mergeCell ref="R17:R18"/>
    <mergeCell ref="O9:O10"/>
    <mergeCell ref="F9:F10"/>
    <mergeCell ref="H9:H10"/>
    <mergeCell ref="I9:I10"/>
    <mergeCell ref="A9:A10"/>
    <mergeCell ref="C9:C10"/>
    <mergeCell ref="D9:D10"/>
    <mergeCell ref="E9:E10"/>
    <mergeCell ref="T11:T12"/>
    <mergeCell ref="A13:A14"/>
    <mergeCell ref="C13:C14"/>
    <mergeCell ref="D13:D14"/>
    <mergeCell ref="E13:E14"/>
    <mergeCell ref="F13:F14"/>
    <mergeCell ref="H13:H14"/>
    <mergeCell ref="I13:I14"/>
    <mergeCell ref="J13:J14"/>
    <mergeCell ref="K13:K14"/>
    <mergeCell ref="M13:M14"/>
    <mergeCell ref="N13:N14"/>
    <mergeCell ref="P11:P12"/>
    <mergeCell ref="Q11:Q12"/>
    <mergeCell ref="R11:R12"/>
    <mergeCell ref="J11:J12"/>
    <mergeCell ref="K11:K12"/>
    <mergeCell ref="M11:M12"/>
    <mergeCell ref="N11:N12"/>
    <mergeCell ref="O11:O12"/>
    <mergeCell ref="F11:F12"/>
    <mergeCell ref="H11:H12"/>
    <mergeCell ref="O7:O8"/>
    <mergeCell ref="P7:P8"/>
    <mergeCell ref="Q7:Q8"/>
    <mergeCell ref="O5:O6"/>
    <mergeCell ref="A5:A6"/>
    <mergeCell ref="A7:A8"/>
    <mergeCell ref="C7:C8"/>
    <mergeCell ref="D7:D8"/>
    <mergeCell ref="E7:E8"/>
    <mergeCell ref="F7:F8"/>
    <mergeCell ref="H7:H8"/>
    <mergeCell ref="I7:I8"/>
    <mergeCell ref="J7:J8"/>
    <mergeCell ref="K7:K8"/>
    <mergeCell ref="M7:M8"/>
    <mergeCell ref="C5:C6"/>
    <mergeCell ref="D5:D6"/>
    <mergeCell ref="E5:E6"/>
    <mergeCell ref="F5:F6"/>
    <mergeCell ref="H5:H6"/>
    <mergeCell ref="N5:N6"/>
    <mergeCell ref="I5:I6"/>
    <mergeCell ref="J5:J6"/>
    <mergeCell ref="K5:K6"/>
    <mergeCell ref="M5:M6"/>
    <mergeCell ref="T2:T4"/>
    <mergeCell ref="U2:U4"/>
    <mergeCell ref="S5:S6"/>
    <mergeCell ref="S9:S10"/>
    <mergeCell ref="T9:T10"/>
    <mergeCell ref="S11:S12"/>
    <mergeCell ref="P5:P6"/>
    <mergeCell ref="Q5:Q6"/>
    <mergeCell ref="R5:R6"/>
    <mergeCell ref="S2:S4"/>
    <mergeCell ref="P2:P4"/>
    <mergeCell ref="R7:R8"/>
    <mergeCell ref="S7:S8"/>
    <mergeCell ref="T7:T8"/>
    <mergeCell ref="P9:P10"/>
    <mergeCell ref="Q9:Q10"/>
    <mergeCell ref="R9:R10"/>
    <mergeCell ref="Q2:R3"/>
    <mergeCell ref="T5:T6"/>
    <mergeCell ref="C2:C4"/>
    <mergeCell ref="D2:D4"/>
    <mergeCell ref="E2:E4"/>
    <mergeCell ref="C355:C356"/>
    <mergeCell ref="D355:D356"/>
    <mergeCell ref="E355:E356"/>
    <mergeCell ref="F355:F356"/>
    <mergeCell ref="H355:H356"/>
    <mergeCell ref="I355:I356"/>
    <mergeCell ref="J355:J356"/>
    <mergeCell ref="K355:K356"/>
    <mergeCell ref="L355:L356"/>
    <mergeCell ref="M355:M356"/>
    <mergeCell ref="N355:N356"/>
    <mergeCell ref="N7:N8"/>
    <mergeCell ref="J9:J10"/>
    <mergeCell ref="K9:K10"/>
    <mergeCell ref="M9:M10"/>
    <mergeCell ref="N9:N10"/>
    <mergeCell ref="I11:I12"/>
    <mergeCell ref="F29:F30"/>
    <mergeCell ref="H29:H30"/>
    <mergeCell ref="I29:I30"/>
    <mergeCell ref="I17:I18"/>
    <mergeCell ref="J17:J18"/>
    <mergeCell ref="K17:K18"/>
    <mergeCell ref="M17:M18"/>
    <mergeCell ref="N17:N18"/>
    <mergeCell ref="J2:J4"/>
    <mergeCell ref="M2:M4"/>
    <mergeCell ref="N2:N4"/>
    <mergeCell ref="I2:I4"/>
    <mergeCell ref="A393:A394"/>
    <mergeCell ref="C393:C394"/>
    <mergeCell ref="D393:D394"/>
    <mergeCell ref="E393:E394"/>
    <mergeCell ref="F393:F394"/>
    <mergeCell ref="H393:H394"/>
    <mergeCell ref="I393:I394"/>
    <mergeCell ref="J393:J394"/>
    <mergeCell ref="K393:K394"/>
    <mergeCell ref="L393:L394"/>
    <mergeCell ref="M393:M394"/>
    <mergeCell ref="N393:N394"/>
    <mergeCell ref="O393:O394"/>
    <mergeCell ref="P393:P394"/>
    <mergeCell ref="Q393:Q394"/>
    <mergeCell ref="R393:R394"/>
    <mergeCell ref="F405:F407"/>
    <mergeCell ref="Q404:Q409"/>
    <mergeCell ref="L395:L396"/>
    <mergeCell ref="G393:G394"/>
    <mergeCell ref="G395:G396"/>
    <mergeCell ref="P411:P413"/>
    <mergeCell ref="P405:P407"/>
    <mergeCell ref="F417:F419"/>
    <mergeCell ref="I417:I419"/>
    <mergeCell ref="F429:F433"/>
    <mergeCell ref="F439:F440"/>
    <mergeCell ref="I439:I440"/>
    <mergeCell ref="O355:O356"/>
    <mergeCell ref="P355:P356"/>
    <mergeCell ref="Q355:Q356"/>
    <mergeCell ref="R355:R356"/>
    <mergeCell ref="S355:S356"/>
    <mergeCell ref="T355:T356"/>
    <mergeCell ref="S393:S394"/>
    <mergeCell ref="T393:T394"/>
    <mergeCell ref="T359:T360"/>
    <mergeCell ref="F363:F364"/>
    <mergeCell ref="H363:H364"/>
    <mergeCell ref="I363:I364"/>
    <mergeCell ref="J365:J366"/>
    <mergeCell ref="K365:K366"/>
    <mergeCell ref="M365:M366"/>
    <mergeCell ref="P363:P364"/>
    <mergeCell ref="Q363:Q364"/>
    <mergeCell ref="R363:R364"/>
    <mergeCell ref="I357:I358"/>
    <mergeCell ref="J357:J358"/>
    <mergeCell ref="K357:K358"/>
    <mergeCell ref="M357:M358"/>
    <mergeCell ref="F367:F368"/>
    <mergeCell ref="H367:H368"/>
    <mergeCell ref="I367:I368"/>
    <mergeCell ref="F2:G3"/>
    <mergeCell ref="G5:G6"/>
    <mergeCell ref="G7:G8"/>
    <mergeCell ref="G9:G10"/>
    <mergeCell ref="G11:G12"/>
    <mergeCell ref="G13:G14"/>
    <mergeCell ref="G15:G16"/>
    <mergeCell ref="G17:G18"/>
    <mergeCell ref="G19:G20"/>
    <mergeCell ref="G23:G24"/>
    <mergeCell ref="G25:G26"/>
    <mergeCell ref="G27:G28"/>
    <mergeCell ref="G29:G30"/>
    <mergeCell ref="G31:G32"/>
    <mergeCell ref="G33:G34"/>
    <mergeCell ref="F21:F22"/>
    <mergeCell ref="G21:G22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99:G100"/>
    <mergeCell ref="G101:G102"/>
    <mergeCell ref="G103:G104"/>
    <mergeCell ref="G107:G108"/>
    <mergeCell ref="G109:G110"/>
    <mergeCell ref="G111:G112"/>
    <mergeCell ref="G113:G114"/>
    <mergeCell ref="G115:G116"/>
    <mergeCell ref="G135:G136"/>
    <mergeCell ref="G137:G138"/>
    <mergeCell ref="G139:G140"/>
    <mergeCell ref="G141:G142"/>
    <mergeCell ref="G143:G144"/>
    <mergeCell ref="G145:G146"/>
    <mergeCell ref="G147:G148"/>
    <mergeCell ref="G149:G150"/>
    <mergeCell ref="G151:G152"/>
    <mergeCell ref="G153:G154"/>
    <mergeCell ref="G155:G156"/>
    <mergeCell ref="G157:G158"/>
    <mergeCell ref="G159:G160"/>
    <mergeCell ref="G161:G162"/>
    <mergeCell ref="G163:G164"/>
    <mergeCell ref="G165:G166"/>
    <mergeCell ref="G167:G168"/>
    <mergeCell ref="G175:G176"/>
    <mergeCell ref="G177:G178"/>
    <mergeCell ref="G179:G180"/>
    <mergeCell ref="G181:G182"/>
    <mergeCell ref="G183:G184"/>
    <mergeCell ref="G185:G186"/>
    <mergeCell ref="G187:G188"/>
    <mergeCell ref="G189:G190"/>
    <mergeCell ref="G191:G192"/>
    <mergeCell ref="G281:G282"/>
    <mergeCell ref="G283:G284"/>
    <mergeCell ref="G285:G286"/>
    <mergeCell ref="G287:G288"/>
    <mergeCell ref="G289:G290"/>
    <mergeCell ref="G291:G292"/>
    <mergeCell ref="G293:G294"/>
    <mergeCell ref="G295:G296"/>
    <mergeCell ref="G297:G298"/>
    <mergeCell ref="G193:G194"/>
    <mergeCell ref="G195:G196"/>
    <mergeCell ref="G197:G198"/>
    <mergeCell ref="G199:G200"/>
    <mergeCell ref="G201:G202"/>
    <mergeCell ref="G203:G204"/>
    <mergeCell ref="G209:G210"/>
    <mergeCell ref="G211:G212"/>
    <mergeCell ref="G213:G214"/>
    <mergeCell ref="G215:G216"/>
    <mergeCell ref="G217:G218"/>
    <mergeCell ref="G219:G220"/>
    <mergeCell ref="G221:G222"/>
    <mergeCell ref="G223:G224"/>
    <mergeCell ref="G225:G226"/>
    <mergeCell ref="G227:G228"/>
    <mergeCell ref="G231:G232"/>
    <mergeCell ref="G349:G350"/>
    <mergeCell ref="G351:G352"/>
    <mergeCell ref="G353:G354"/>
    <mergeCell ref="G355:G356"/>
    <mergeCell ref="G357:G358"/>
    <mergeCell ref="G359:G360"/>
    <mergeCell ref="G361:G362"/>
    <mergeCell ref="G363:G364"/>
    <mergeCell ref="G365:G366"/>
    <mergeCell ref="G367:G368"/>
    <mergeCell ref="G369:G370"/>
    <mergeCell ref="H21:H22"/>
    <mergeCell ref="I21:I22"/>
    <mergeCell ref="J21:J22"/>
    <mergeCell ref="G233:G234"/>
    <mergeCell ref="G235:G236"/>
    <mergeCell ref="G237:G238"/>
    <mergeCell ref="G239:G240"/>
    <mergeCell ref="G241:G242"/>
    <mergeCell ref="G243:G244"/>
    <mergeCell ref="G259:G260"/>
    <mergeCell ref="G261:G262"/>
    <mergeCell ref="G331:G332"/>
    <mergeCell ref="G333:G334"/>
    <mergeCell ref="G265:G266"/>
    <mergeCell ref="G267:G268"/>
    <mergeCell ref="G269:G270"/>
    <mergeCell ref="G271:G272"/>
    <mergeCell ref="G273:G274"/>
    <mergeCell ref="G275:G276"/>
    <mergeCell ref="G277:G278"/>
    <mergeCell ref="G279:G280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T21:T22"/>
    <mergeCell ref="W21:W22"/>
    <mergeCell ref="X21:X22"/>
    <mergeCell ref="G371:G372"/>
    <mergeCell ref="G373:G374"/>
    <mergeCell ref="G301:G302"/>
    <mergeCell ref="G303:G304"/>
    <mergeCell ref="G305:G306"/>
    <mergeCell ref="G307:G308"/>
    <mergeCell ref="G309:G310"/>
    <mergeCell ref="G311:G312"/>
    <mergeCell ref="G313:G314"/>
    <mergeCell ref="G315:G316"/>
    <mergeCell ref="G317:G318"/>
    <mergeCell ref="G319:G320"/>
    <mergeCell ref="G321:G322"/>
    <mergeCell ref="G323:G324"/>
    <mergeCell ref="G325:G326"/>
    <mergeCell ref="G327:G328"/>
    <mergeCell ref="G329:G330"/>
    <mergeCell ref="G343:G344"/>
    <mergeCell ref="G345:G346"/>
    <mergeCell ref="G347:G348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workbookViewId="0">
      <selection activeCell="C15" sqref="C15"/>
    </sheetView>
  </sheetViews>
  <sheetFormatPr defaultRowHeight="12.75" x14ac:dyDescent="0.2"/>
  <cols>
    <col min="1" max="1" width="9.140625" style="2"/>
    <col min="2" max="2" width="21.5703125" style="2" customWidth="1"/>
    <col min="3" max="3" width="20" style="2" customWidth="1"/>
    <col min="4" max="4" width="11.5703125" style="2" customWidth="1"/>
    <col min="5" max="7" width="17.140625" style="2" customWidth="1"/>
    <col min="8" max="8" width="15.7109375" style="2" customWidth="1"/>
    <col min="9" max="16384" width="9.140625" style="2"/>
  </cols>
  <sheetData>
    <row r="1" spans="1:8" ht="15" x14ac:dyDescent="0.2">
      <c r="A1" s="1" t="s">
        <v>27</v>
      </c>
    </row>
    <row r="2" spans="1:8" ht="60" customHeight="1" x14ac:dyDescent="0.2">
      <c r="A2" s="6" t="s">
        <v>17</v>
      </c>
      <c r="B2" s="7" t="s">
        <v>32</v>
      </c>
      <c r="C2" s="7" t="s">
        <v>28</v>
      </c>
      <c r="D2" s="7" t="s">
        <v>36</v>
      </c>
      <c r="E2" s="164" t="s">
        <v>29</v>
      </c>
      <c r="F2" s="111"/>
      <c r="G2" s="7" t="s">
        <v>37</v>
      </c>
      <c r="H2" s="7" t="s">
        <v>30</v>
      </c>
    </row>
    <row r="3" spans="1:8" ht="25.5" customHeight="1" x14ac:dyDescent="0.2">
      <c r="A3" s="6">
        <v>1</v>
      </c>
      <c r="B3" s="6"/>
      <c r="C3" s="6"/>
      <c r="D3" s="6"/>
      <c r="E3" s="6"/>
      <c r="F3" s="6"/>
      <c r="G3" s="6"/>
      <c r="H3" s="6"/>
    </row>
    <row r="4" spans="1:8" ht="25.5" customHeight="1" x14ac:dyDescent="0.2">
      <c r="A4" s="6">
        <v>2</v>
      </c>
      <c r="B4" s="6"/>
      <c r="C4" s="6"/>
      <c r="D4" s="6"/>
      <c r="E4" s="6"/>
      <c r="F4" s="6"/>
      <c r="G4" s="6"/>
      <c r="H4" s="6"/>
    </row>
    <row r="5" spans="1:8" ht="25.5" customHeight="1" x14ac:dyDescent="0.2">
      <c r="A5" s="6">
        <v>3</v>
      </c>
      <c r="B5" s="6"/>
      <c r="C5" s="6"/>
      <c r="D5" s="6"/>
      <c r="E5" s="6"/>
      <c r="F5" s="6"/>
      <c r="G5" s="6"/>
      <c r="H5" s="6"/>
    </row>
    <row r="6" spans="1:8" x14ac:dyDescent="0.2">
      <c r="C6" s="12" t="s">
        <v>26</v>
      </c>
      <c r="D6" s="13">
        <f>SUM(D3:D5)</f>
        <v>0</v>
      </c>
    </row>
  </sheetData>
  <mergeCells count="1">
    <mergeCell ref="E2:F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F6B4022EAF8B409003F850A9AD2E04" ma:contentTypeVersion="18" ma:contentTypeDescription="Create a new document." ma:contentTypeScope="" ma:versionID="16dcfdd2228acd14ba6011fd732518e8">
  <xsd:schema xmlns:xsd="http://www.w3.org/2001/XMLSchema" xmlns:xs="http://www.w3.org/2001/XMLSchema" xmlns:p="http://schemas.microsoft.com/office/2006/metadata/properties" xmlns:ns2="d978b40f-eb80-4824-8f63-7ac908a08a93" xmlns:ns3="50eff7ba-cf0b-40a0-be44-c4d30b64c637" targetNamespace="http://schemas.microsoft.com/office/2006/metadata/properties" ma:root="true" ma:fieldsID="6447327561922d28aab370c51fd97833" ns2:_="" ns3:_="">
    <xsd:import namespace="d978b40f-eb80-4824-8f63-7ac908a08a93"/>
    <xsd:import namespace="50eff7ba-cf0b-40a0-be44-c4d30b64c6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8b40f-eb80-4824-8f63-7ac908a08a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689b48-c3e8-425f-86df-ae36129574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eff7ba-cf0b-40a0-be44-c4d30b64c63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0c58e75-2ba8-4d8a-8bf3-ceb6daafceaf}" ma:internalName="TaxCatchAll" ma:showField="CatchAllData" ma:web="50eff7ba-cf0b-40a0-be44-c4d30b64c6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9E9EF7-5BD0-432C-9102-1C28D99475FE}"/>
</file>

<file path=customXml/itemProps2.xml><?xml version="1.0" encoding="utf-8"?>
<ds:datastoreItem xmlns:ds="http://schemas.openxmlformats.org/officeDocument/2006/customXml" ds:itemID="{C2ED5951-9CCA-4D7C-829B-54B74137FE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Planeeritud ala näitajad</vt:lpstr>
      <vt:lpstr>Kruntide kasutamise tingimused</vt:lpstr>
      <vt:lpstr>Kruntide moodustamine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Mustkivi</dc:creator>
  <cp:lastModifiedBy>Mario Mustkivi | K-Projekt</cp:lastModifiedBy>
  <dcterms:created xsi:type="dcterms:W3CDTF">2017-06-20T07:24:54Z</dcterms:created>
  <dcterms:modified xsi:type="dcterms:W3CDTF">2024-04-18T11:57:51Z</dcterms:modified>
</cp:coreProperties>
</file>